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7526"/>
  <workbookPr date1904="1"/>
  <bookViews>
    <workbookView xWindow="0" yWindow="0" windowWidth="27440" windowHeight="19140" tabRatio="881" firstSheet="10" activeTab="15"/>
  </bookViews>
  <sheets>
    <sheet name="Summary " sheetId="43" r:id="rId1"/>
    <sheet name="Revenue Totals" sheetId="46" r:id="rId2"/>
    <sheet name="Expense Totals" sheetId="1" r:id="rId3"/>
    <sheet name="Revenues" sheetId="47" r:id="rId4"/>
    <sheet name="Admin" sheetId="2" r:id="rId5"/>
    <sheet name="Tax-IT" sheetId="3" r:id="rId6"/>
    <sheet name="Building-Parks" sheetId="5" r:id="rId7"/>
    <sheet name="Emergency" sheetId="6" r:id="rId8"/>
    <sheet name="Zoning" sheetId="7" r:id="rId9"/>
    <sheet name="Rd Maint" sheetId="8" r:id="rId10"/>
    <sheet name="Insurance" sheetId="13" r:id="rId11"/>
    <sheet name="State Fund" sheetId="55" r:id="rId12"/>
    <sheet name="Captial Fund" sheetId="30" r:id="rId13"/>
    <sheet name="Traffic Fund" sheetId="32" r:id="rId14"/>
    <sheet name="OSA Fund" sheetId="33" r:id="rId15"/>
    <sheet name="OSM Fund" sheetId="34" r:id="rId16"/>
    <sheet name="Recreation Fund" sheetId="35" r:id="rId17"/>
    <sheet name="Fire Fund" sheetId="37" r:id="rId18"/>
    <sheet name="Light Fund" sheetId="36" r:id="rId19"/>
    <sheet name="Tree Fund" sheetId="38" r:id="rId20"/>
    <sheet name="Pie Chart" sheetId="59" r:id="rId21"/>
    <sheet name="RoadDetail" sheetId="51" r:id="rId22"/>
    <sheet name="CapProjTot" sheetId="56" r:id="rId23"/>
    <sheet name="CapProj" sheetId="54" r:id="rId24"/>
    <sheet name="Payroll Check" sheetId="48" r:id="rId25"/>
    <sheet name="RoadFunds" sheetId="50" r:id="rId26"/>
    <sheet name="Chart" sheetId="58" r:id="rId27"/>
  </sheets>
  <externalReferences>
    <externalReference r:id="rId30"/>
  </externalReferences>
  <definedNames>
    <definedName name="_xlnm.Print_Area" localSheetId="4">'Admin'!$A$1:$G$22</definedName>
    <definedName name="_xlnm.Print_Area" localSheetId="7">'Emergency'!$A$1:$I$28</definedName>
    <definedName name="_xlnm.Print_Area" localSheetId="15">'OSM Fund'!$A$1:$G$18</definedName>
    <definedName name="_xlnm.Print_Area" localSheetId="1">'Revenue Totals'!$A$1:$H$19</definedName>
    <definedName name="_xlnm.Print_Area" localSheetId="5">'Tax-IT'!$A$1:$G$23</definedName>
    <definedName name="_xlnm.Print_Area" localSheetId="13">'Traffic Fund'!$A$1:$G$28</definedName>
    <definedName name="_xlnm.Print_Area" localSheetId="8">'Zoning'!$A$1:$G$12</definedName>
    <definedName name="Recycling_ctr" localSheetId="1">#REF!</definedName>
    <definedName name="Recycling_ctr" localSheetId="3">#REF!</definedName>
    <definedName name="Recycling_ctr">#REF!</definedName>
  </definedNames>
  <calcPr calcId="140001" refMode="R1C1"/>
  <extLst/>
</workbook>
</file>

<file path=xl/sharedStrings.xml><?xml version="1.0" encoding="utf-8"?>
<sst xmlns="http://schemas.openxmlformats.org/spreadsheetml/2006/main" count="1111" uniqueCount="557">
  <si>
    <t>Fund</t>
  </si>
  <si>
    <t>Bond Insurance - TD Bank</t>
  </si>
  <si>
    <t>453-411</t>
  </si>
  <si>
    <t>*</t>
  </si>
  <si>
    <t>Winter Damage</t>
  </si>
  <si>
    <t>Land Purchase Costs</t>
  </si>
  <si>
    <t>361-35</t>
  </si>
  <si>
    <t>Tree Fund</t>
  </si>
  <si>
    <t>Trumbauersville Fire Co</t>
  </si>
  <si>
    <t>State Fund Revenue</t>
  </si>
  <si>
    <t>State Fund Expense</t>
  </si>
  <si>
    <t>Open Space Acquisitions-Rev</t>
  </si>
  <si>
    <t>Open Space Acquisitions-Expense</t>
  </si>
  <si>
    <t>OS Maintenance-Revenues</t>
  </si>
  <si>
    <t xml:space="preserve">  OS Maintenance-Expense</t>
  </si>
  <si>
    <t>Recreation - Revenue</t>
  </si>
  <si>
    <t>Recreation - Expense</t>
  </si>
  <si>
    <t>Expense Totals</t>
  </si>
  <si>
    <t>Real Estate-Revenue</t>
  </si>
  <si>
    <t>Licenses-Revenue</t>
  </si>
  <si>
    <t>Road Permits-Revenue</t>
  </si>
  <si>
    <t>Code Violations-Revenue</t>
  </si>
  <si>
    <t>Interest-Revenue</t>
  </si>
  <si>
    <t>Rents-Revenue</t>
  </si>
  <si>
    <t>Fees/Reimbursements-Revenue</t>
  </si>
  <si>
    <t>Zoning &amp; Building-Revenue</t>
  </si>
  <si>
    <t>Road Reimbursements-Revenue</t>
  </si>
  <si>
    <t>Real Estate Taxes-(1.25 Mils)</t>
  </si>
  <si>
    <t>Skin Patch</t>
  </si>
  <si>
    <t>Administration</t>
  </si>
  <si>
    <t>GF Deficit</t>
  </si>
  <si>
    <t>State Fund</t>
  </si>
  <si>
    <t>Cross Pipe</t>
  </si>
  <si>
    <t>Administrative</t>
  </si>
  <si>
    <t>454-240</t>
  </si>
  <si>
    <t>400-320</t>
  </si>
  <si>
    <t>2011 Expense</t>
  </si>
  <si>
    <t>Acct. #</t>
  </si>
  <si>
    <t>Subtotal</t>
  </si>
  <si>
    <t>403-305</t>
  </si>
  <si>
    <t>411-582</t>
  </si>
  <si>
    <t>411-581</t>
  </si>
  <si>
    <t>RE Transfer&amp; EIT</t>
  </si>
  <si>
    <t>Licenses</t>
  </si>
  <si>
    <t>409-401</t>
  </si>
  <si>
    <t>414-413</t>
  </si>
  <si>
    <t>430-200</t>
  </si>
  <si>
    <t>407-200</t>
  </si>
  <si>
    <t>480-482</t>
  </si>
  <si>
    <t>Real Est Tax</t>
  </si>
  <si>
    <t>400-571</t>
  </si>
  <si>
    <t>403-411</t>
  </si>
  <si>
    <t>Programs/Consulting</t>
  </si>
  <si>
    <t>430-420</t>
  </si>
  <si>
    <t>Road Permits</t>
  </si>
  <si>
    <t>Code Violations</t>
  </si>
  <si>
    <t>Rents</t>
  </si>
  <si>
    <t>State Revenue</t>
  </si>
  <si>
    <t>Fees for Service</t>
  </si>
  <si>
    <t>Zoning/Building</t>
  </si>
  <si>
    <t>Fees for Road Wk</t>
  </si>
  <si>
    <t>Sale of Assets</t>
  </si>
  <si>
    <t xml:space="preserve"> </t>
  </si>
  <si>
    <t>400-401</t>
  </si>
  <si>
    <t>430-130</t>
  </si>
  <si>
    <t>355-5</t>
  </si>
  <si>
    <t>Auditing</t>
  </si>
  <si>
    <t>400-581</t>
  </si>
  <si>
    <t>Sr. Citizen Contribution</t>
  </si>
  <si>
    <t>Milford Twp Vol Fire Co</t>
  </si>
  <si>
    <t>433-401</t>
  </si>
  <si>
    <t>Maintenance</t>
  </si>
  <si>
    <t>301-40</t>
  </si>
  <si>
    <t>409-400</t>
  </si>
  <si>
    <t>Paving</t>
  </si>
  <si>
    <t>Open Space Maintenance</t>
  </si>
  <si>
    <t>Storm Sewers</t>
  </si>
  <si>
    <t>5% Commission</t>
  </si>
  <si>
    <t>Funds to be Distributed</t>
  </si>
  <si>
    <t>480-491</t>
  </si>
  <si>
    <t>400-330</t>
  </si>
  <si>
    <t>400-340</t>
  </si>
  <si>
    <t>Supplies</t>
  </si>
  <si>
    <t xml:space="preserve">Interest </t>
  </si>
  <si>
    <t>407-420</t>
  </si>
  <si>
    <t>Social Security</t>
  </si>
  <si>
    <t>Revenue</t>
  </si>
  <si>
    <t>Park &amp; Ride</t>
  </si>
  <si>
    <t>400-480</t>
  </si>
  <si>
    <t>Total Rev. from Taxes</t>
  </si>
  <si>
    <t>Grounds Maintenance</t>
  </si>
  <si>
    <t>433-220</t>
  </si>
  <si>
    <t>432-132</t>
  </si>
  <si>
    <t>Uniforms</t>
  </si>
  <si>
    <t>400-440</t>
  </si>
  <si>
    <t>400-470</t>
  </si>
  <si>
    <t>411-562</t>
  </si>
  <si>
    <t>355-17</t>
  </si>
  <si>
    <t>430-230</t>
  </si>
  <si>
    <t>Buildings</t>
  </si>
  <si>
    <t>Park</t>
  </si>
  <si>
    <t>Vehicle Maintenance</t>
  </si>
  <si>
    <t>2% Discount</t>
  </si>
  <si>
    <t>414-440</t>
  </si>
  <si>
    <t>403-104</t>
  </si>
  <si>
    <t>Contributions</t>
  </si>
  <si>
    <t>454-154</t>
  </si>
  <si>
    <t>Payroll</t>
  </si>
  <si>
    <t>Total Distribution</t>
  </si>
  <si>
    <t>Constr./Bridges</t>
  </si>
  <si>
    <t>Interest on Bonds</t>
  </si>
  <si>
    <t>472-10</t>
  </si>
  <si>
    <t>Snow Removal</t>
  </si>
  <si>
    <t>PA One Call</t>
  </si>
  <si>
    <t>400-410</t>
  </si>
  <si>
    <t>400-420</t>
  </si>
  <si>
    <t>403-454</t>
  </si>
  <si>
    <t>Previous Year</t>
  </si>
  <si>
    <t>403-30</t>
  </si>
  <si>
    <t>DCED Permit Fee</t>
  </si>
  <si>
    <t>Signs</t>
  </si>
  <si>
    <t>403-410</t>
  </si>
  <si>
    <t>Turnback Funding</t>
  </si>
  <si>
    <t>430-470</t>
  </si>
  <si>
    <t>433-200</t>
  </si>
  <si>
    <t>General Fund</t>
  </si>
  <si>
    <t>Increase/-Decrease</t>
  </si>
  <si>
    <t>Legal</t>
  </si>
  <si>
    <t>414-200</t>
  </si>
  <si>
    <t>Payroll-Recycling</t>
  </si>
  <si>
    <t>Personnel</t>
  </si>
  <si>
    <t>310-20</t>
  </si>
  <si>
    <t>TOTAL</t>
  </si>
  <si>
    <t>PA To Milford Fire 63%</t>
  </si>
  <si>
    <t xml:space="preserve">63% Milford Township </t>
  </si>
  <si>
    <t>31% Trumbauersville</t>
  </si>
  <si>
    <t>Office Equip</t>
  </si>
  <si>
    <t>480-485</t>
  </si>
  <si>
    <t>400-570</t>
  </si>
  <si>
    <t>400-600</t>
  </si>
  <si>
    <t>403-204</t>
  </si>
  <si>
    <t>301-60</t>
  </si>
  <si>
    <t>Equipment</t>
  </si>
  <si>
    <t xml:space="preserve">Real Estate Tax </t>
  </si>
  <si>
    <t>Advertising-Z&amp;P</t>
  </si>
  <si>
    <t>Real Estate Tax</t>
  </si>
  <si>
    <t>Dues/Seminars</t>
  </si>
  <si>
    <t>411-321</t>
  </si>
  <si>
    <t>Land Purchased</t>
  </si>
  <si>
    <t>480-487</t>
  </si>
  <si>
    <t>480-489</t>
  </si>
  <si>
    <t>301-10</t>
  </si>
  <si>
    <t>Building</t>
  </si>
  <si>
    <t>Emergency</t>
  </si>
  <si>
    <t>EIT</t>
  </si>
  <si>
    <t>454-220</t>
  </si>
  <si>
    <t>Road Side Drainage</t>
  </si>
  <si>
    <t>414-410</t>
  </si>
  <si>
    <t>414-412</t>
  </si>
  <si>
    <t>341</t>
  </si>
  <si>
    <t>Zoning</t>
  </si>
  <si>
    <t>432-470</t>
  </si>
  <si>
    <t>342-03</t>
  </si>
  <si>
    <t>Cell Tower Rental</t>
  </si>
  <si>
    <t>342-02</t>
  </si>
  <si>
    <t>Fire tax Distribution</t>
  </si>
  <si>
    <t xml:space="preserve">Snow &amp; Ice </t>
  </si>
  <si>
    <t xml:space="preserve">Vehicles Casualty </t>
  </si>
  <si>
    <t>432-230</t>
  </si>
  <si>
    <t>Advertising</t>
  </si>
  <si>
    <t>411-564</t>
  </si>
  <si>
    <t>409-200</t>
  </si>
  <si>
    <t>403-304</t>
  </si>
  <si>
    <t>Signs-Lights</t>
  </si>
  <si>
    <t>301-30</t>
  </si>
  <si>
    <t>400-100</t>
  </si>
  <si>
    <t>400-200</t>
  </si>
  <si>
    <t>Electric</t>
  </si>
  <si>
    <t>General Fund</t>
  </si>
  <si>
    <t>Public Officials</t>
  </si>
  <si>
    <t>Recreation Fund</t>
  </si>
  <si>
    <t>Projects as designated by</t>
  </si>
  <si>
    <t>Total Revenue</t>
  </si>
  <si>
    <t>Richland Fire &amp; Rescue</t>
  </si>
  <si>
    <t>Fuel</t>
  </si>
  <si>
    <t>301-20</t>
  </si>
  <si>
    <t>Land Purchase Admin.</t>
  </si>
  <si>
    <t>Land Purchases</t>
  </si>
  <si>
    <t>432-200</t>
  </si>
  <si>
    <t>400-210</t>
  </si>
  <si>
    <t>Public Liability</t>
  </si>
  <si>
    <t>Property</t>
  </si>
  <si>
    <t>Mileage</t>
  </si>
  <si>
    <t>Distribution of Funds</t>
  </si>
  <si>
    <t>454-400</t>
  </si>
  <si>
    <t>Earned Income Tax</t>
  </si>
  <si>
    <t>411-572</t>
  </si>
  <si>
    <t>411-571</t>
  </si>
  <si>
    <t>Pension</t>
  </si>
  <si>
    <t>407-400</t>
  </si>
  <si>
    <t>480-481</t>
  </si>
  <si>
    <t>PA to RT Fire &amp; Rescue 6%</t>
  </si>
  <si>
    <t>Endowments</t>
  </si>
  <si>
    <t>Capital Fund</t>
  </si>
  <si>
    <t>Traffic Fund</t>
  </si>
  <si>
    <t>Open Space Acquisitions</t>
  </si>
  <si>
    <t>454-402</t>
  </si>
  <si>
    <t>Building Maintenance</t>
  </si>
  <si>
    <t>Zoning Permits</t>
  </si>
  <si>
    <t>362-40</t>
  </si>
  <si>
    <t>411-563</t>
  </si>
  <si>
    <t>Contribution</t>
  </si>
  <si>
    <t>2% Discount (Taxpaper deducts)</t>
  </si>
  <si>
    <t>Medical/Disa/Dental</t>
  </si>
  <si>
    <t>E&amp;O Deductible</t>
  </si>
  <si>
    <t>454-200</t>
  </si>
  <si>
    <t>407-600</t>
  </si>
  <si>
    <t>480-493</t>
  </si>
  <si>
    <t>Total Expense</t>
  </si>
  <si>
    <t>433-133</t>
  </si>
  <si>
    <t>Refunds</t>
  </si>
  <si>
    <t>411-350</t>
  </si>
  <si>
    <t>480-486</t>
  </si>
  <si>
    <t>480-483</t>
  </si>
  <si>
    <t>301-50</t>
  </si>
  <si>
    <t>400-400</t>
  </si>
  <si>
    <t>409-108</t>
  </si>
  <si>
    <t>Revenues</t>
  </si>
  <si>
    <t>Bank Charge</t>
  </si>
  <si>
    <t>400-412</t>
  </si>
  <si>
    <t>Outside Contractor</t>
  </si>
  <si>
    <t>Land/Property Rent</t>
  </si>
  <si>
    <t>342-04</t>
  </si>
  <si>
    <t>411-351</t>
  </si>
  <si>
    <t>Interest Earned</t>
  </si>
  <si>
    <t>414-420</t>
  </si>
  <si>
    <t>432-400</t>
  </si>
  <si>
    <t>Haz Waste Col.</t>
  </si>
  <si>
    <t>Emergency Services</t>
  </si>
  <si>
    <t>Engineering</t>
  </si>
  <si>
    <t>Training</t>
  </si>
  <si>
    <t>PA to T'ville Fire 31%</t>
  </si>
  <si>
    <t>Telephones</t>
  </si>
  <si>
    <t>Seminars</t>
  </si>
  <si>
    <t>Earned Income Tax  0.25%</t>
  </si>
  <si>
    <t>409-109</t>
  </si>
  <si>
    <t>414-340</t>
  </si>
  <si>
    <t>430-260</t>
  </si>
  <si>
    <t>430-270</t>
  </si>
  <si>
    <t>Postage</t>
  </si>
  <si>
    <t>Unemploy Comp</t>
  </si>
  <si>
    <t>Insurance</t>
  </si>
  <si>
    <t>Sale of Fixed Assets</t>
  </si>
  <si>
    <t>391-10</t>
  </si>
  <si>
    <t>Sale of Right of Way</t>
  </si>
  <si>
    <t>Park &amp; Ride Reimbursement</t>
  </si>
  <si>
    <t>Expenses</t>
  </si>
  <si>
    <t>Tree Fund</t>
  </si>
  <si>
    <t>Light Fund</t>
  </si>
  <si>
    <t>Fire Tax Distribution</t>
  </si>
  <si>
    <t>Goods &amp; Services</t>
  </si>
  <si>
    <t>403-412</t>
  </si>
  <si>
    <t>NonUniform Pension</t>
  </si>
  <si>
    <t>355-12</t>
  </si>
  <si>
    <t>Liquor Licenses</t>
  </si>
  <si>
    <t>355-08</t>
  </si>
  <si>
    <t>Public Utilities (PURTA)</t>
  </si>
  <si>
    <t>355-01</t>
  </si>
  <si>
    <t>Revenue from State</t>
  </si>
  <si>
    <t>Interest  Earned</t>
  </si>
  <si>
    <t>341-01</t>
  </si>
  <si>
    <t>362-47</t>
  </si>
  <si>
    <t>State Permit Fee</t>
  </si>
  <si>
    <t>362-46</t>
  </si>
  <si>
    <t xml:space="preserve">Use &amp; Occupancy </t>
  </si>
  <si>
    <t>362-45</t>
  </si>
  <si>
    <t>Plumbing Permits</t>
  </si>
  <si>
    <t>362-43</t>
  </si>
  <si>
    <t>Mechanical Permits</t>
  </si>
  <si>
    <t>362-42</t>
  </si>
  <si>
    <t>Building Permits</t>
  </si>
  <si>
    <t>362-41</t>
  </si>
  <si>
    <t>Road Encroachment Permits</t>
  </si>
  <si>
    <t>322-82</t>
  </si>
  <si>
    <t>Road Occupancy Permits</t>
  </si>
  <si>
    <t>322-81</t>
  </si>
  <si>
    <t>363-15</t>
  </si>
  <si>
    <t>363-14</t>
  </si>
  <si>
    <t>Reinspection Fees</t>
  </si>
  <si>
    <t>362-56</t>
  </si>
  <si>
    <t>Building Board of Appeals</t>
  </si>
  <si>
    <t>362-55</t>
  </si>
  <si>
    <t>400-450</t>
  </si>
  <si>
    <t>Construction</t>
  </si>
  <si>
    <t>414-380</t>
  </si>
  <si>
    <t>Road Maintenance</t>
  </si>
  <si>
    <t>409-230</t>
  </si>
  <si>
    <t>Bonding</t>
  </si>
  <si>
    <t>411-570</t>
  </si>
  <si>
    <t>411-580</t>
  </si>
  <si>
    <t>Acct.#</t>
  </si>
  <si>
    <t>Workers Comp</t>
  </si>
  <si>
    <t>Topsoil Stocking</t>
  </si>
  <si>
    <t>409-220</t>
  </si>
  <si>
    <t>Sewer</t>
  </si>
  <si>
    <t>Development Rights Purchased</t>
  </si>
  <si>
    <t>Transfer Liquor License</t>
  </si>
  <si>
    <t>362-53</t>
  </si>
  <si>
    <t>Sale of Ordinances/Maps</t>
  </si>
  <si>
    <t>362-51</t>
  </si>
  <si>
    <t>Conditional Use Hearings</t>
  </si>
  <si>
    <t>Zoning Hearing Fees</t>
  </si>
  <si>
    <t>362-49</t>
  </si>
  <si>
    <t>Sewage Management Fees</t>
  </si>
  <si>
    <t>362-48</t>
  </si>
  <si>
    <t>Fire Inspections</t>
  </si>
  <si>
    <t>Verizon Franchise Fee</t>
  </si>
  <si>
    <t>321-82</t>
  </si>
  <si>
    <t>Service Electric Franchise Fee</t>
  </si>
  <si>
    <t>321-81</t>
  </si>
  <si>
    <t>Comcast-Franchise Fee</t>
  </si>
  <si>
    <t>321-80</t>
  </si>
  <si>
    <t>Trailer Court Licenses</t>
  </si>
  <si>
    <t>321-36</t>
  </si>
  <si>
    <t>Interest</t>
  </si>
  <si>
    <t>Junk Yard Licenses</t>
  </si>
  <si>
    <t>321-32</t>
  </si>
  <si>
    <t>471-10</t>
  </si>
  <si>
    <t>414-310</t>
  </si>
  <si>
    <t>Non-Resident 1%</t>
  </si>
  <si>
    <t>310-24</t>
  </si>
  <si>
    <t>Earned Income 1/2%</t>
  </si>
  <si>
    <t>Real Estate Transfer-1/2%</t>
  </si>
  <si>
    <t>310-10</t>
  </si>
  <si>
    <t>Interest &amp; Penalties</t>
  </si>
  <si>
    <t>Prior Yr Interim</t>
  </si>
  <si>
    <t>Liens Collected</t>
  </si>
  <si>
    <t>Prior Year</t>
  </si>
  <si>
    <t>Interim</t>
  </si>
  <si>
    <t>480-484</t>
  </si>
  <si>
    <t>Ins. Refunds/Claims</t>
  </si>
  <si>
    <t>361-41</t>
  </si>
  <si>
    <t>Admin Reimbursement</t>
  </si>
  <si>
    <t>361-40</t>
  </si>
  <si>
    <t>361-38</t>
  </si>
  <si>
    <t>Subdivision Fees</t>
  </si>
  <si>
    <t>361-33</t>
  </si>
  <si>
    <t>6% Richland Fire &amp; Rescue</t>
  </si>
  <si>
    <t>BC District Justice  Fines</t>
  </si>
  <si>
    <t>331-14</t>
  </si>
  <si>
    <t>Ordinances Violations</t>
  </si>
  <si>
    <t>331-12</t>
  </si>
  <si>
    <t>Other Grants</t>
  </si>
  <si>
    <t>FEMA Natural Disaster</t>
  </si>
  <si>
    <t>355-15</t>
  </si>
  <si>
    <t>DEP Recycling Grants</t>
  </si>
  <si>
    <t>355-14</t>
  </si>
  <si>
    <t>Foreign Fire Ins</t>
  </si>
  <si>
    <t>355-13</t>
  </si>
  <si>
    <t>409-240</t>
  </si>
  <si>
    <t>409-360</t>
  </si>
  <si>
    <t>Real Estate Taxes</t>
  </si>
  <si>
    <t>409-404</t>
  </si>
  <si>
    <t>Zoning Hearings</t>
  </si>
  <si>
    <t>400-310</t>
  </si>
  <si>
    <t>409-405</t>
  </si>
  <si>
    <t>2014 Budget</t>
  </si>
  <si>
    <t>2013 Projected</t>
  </si>
  <si>
    <t xml:space="preserve">Total Expenses </t>
  </si>
  <si>
    <t>Interfund Transfers</t>
  </si>
  <si>
    <t xml:space="preserve">   General Fund</t>
  </si>
  <si>
    <t>Real Estate Acquisition</t>
  </si>
  <si>
    <t>439-139</t>
  </si>
  <si>
    <t>Right-of-Way</t>
  </si>
  <si>
    <t>Utilities</t>
  </si>
  <si>
    <t>Materials</t>
  </si>
  <si>
    <t>Refunds/Adjustments</t>
  </si>
  <si>
    <t>Postage Meter</t>
  </si>
  <si>
    <t>Small Tools</t>
  </si>
  <si>
    <t>State Relief Funding</t>
  </si>
  <si>
    <t>Total Relief Funding</t>
  </si>
  <si>
    <t>Total Township Funding</t>
  </si>
  <si>
    <t>Payroll -Grounds</t>
  </si>
  <si>
    <t>Heating Oil</t>
  </si>
  <si>
    <t>Payroll -Projects</t>
  </si>
  <si>
    <t>Recycling Admin</t>
  </si>
  <si>
    <t xml:space="preserve">Recycling Hauling </t>
  </si>
  <si>
    <t xml:space="preserve">Trash </t>
  </si>
  <si>
    <t>Fire Tax</t>
  </si>
  <si>
    <t>Milford Fire 63%</t>
  </si>
  <si>
    <t>T'ville Fire 31%</t>
  </si>
  <si>
    <t>Total Fire Tax Funding</t>
  </si>
  <si>
    <t>Total All Fire Funding</t>
  </si>
  <si>
    <t xml:space="preserve">Expenses </t>
  </si>
  <si>
    <t>Payroll-Rd Maint</t>
  </si>
  <si>
    <t>Payroll-Signs</t>
  </si>
  <si>
    <t>454-310</t>
  </si>
  <si>
    <t xml:space="preserve">Trees </t>
  </si>
  <si>
    <t>Real Estate Tax Total</t>
  </si>
  <si>
    <t xml:space="preserve">Transfer/Earned Income-Revenue </t>
  </si>
  <si>
    <t>Transfer/Earned Income Total</t>
  </si>
  <si>
    <t>Licenses Total</t>
  </si>
  <si>
    <t>Road Permits Total</t>
  </si>
  <si>
    <t>Code Violations Total</t>
  </si>
  <si>
    <t>Interest Total</t>
  </si>
  <si>
    <t>Rents Total</t>
  </si>
  <si>
    <t>State Revenue Total</t>
  </si>
  <si>
    <t>Fees/Reimbursements Total</t>
  </si>
  <si>
    <t>Zoning/Building Total</t>
  </si>
  <si>
    <t>Road Reimbursement Total</t>
  </si>
  <si>
    <t>Sale of Assets Total</t>
  </si>
  <si>
    <t>Less Equipment Purchase</t>
  </si>
  <si>
    <t>Equipment Fund Year End</t>
  </si>
  <si>
    <t>Equipment Fund Year Start</t>
  </si>
  <si>
    <t>Bank Charges</t>
  </si>
  <si>
    <t>Administrative Total</t>
  </si>
  <si>
    <t>Earned Income Tax Total</t>
  </si>
  <si>
    <t>Buildings Total</t>
  </si>
  <si>
    <t>Road Maintenance Total</t>
  </si>
  <si>
    <t>Traffic Control Total</t>
  </si>
  <si>
    <t>Traffic Control</t>
  </si>
  <si>
    <t>Snow Removal Total</t>
  </si>
  <si>
    <t>Park Total</t>
  </si>
  <si>
    <t>Insurance Total</t>
  </si>
  <si>
    <t>Stone</t>
  </si>
  <si>
    <t>Pipe</t>
  </si>
  <si>
    <t>Liquid Ice Melter</t>
  </si>
  <si>
    <t>Seal Coat</t>
  </si>
  <si>
    <t xml:space="preserve">Roadside </t>
  </si>
  <si>
    <t>Trees &amp; Brush</t>
  </si>
  <si>
    <t xml:space="preserve"> Microsurfacing</t>
  </si>
  <si>
    <t>Repairs</t>
  </si>
  <si>
    <t>Salt</t>
  </si>
  <si>
    <t>Anti-Skid</t>
  </si>
  <si>
    <t>Snow</t>
  </si>
  <si>
    <t>Contruction</t>
  </si>
  <si>
    <t>State Fund</t>
  </si>
  <si>
    <t>Traffic Fund</t>
  </si>
  <si>
    <t>Total Project Cost Est.</t>
  </si>
  <si>
    <t xml:space="preserve"> Street Lines</t>
  </si>
  <si>
    <t>FUNDS</t>
  </si>
  <si>
    <t>Road Maint</t>
  </si>
  <si>
    <t>2014 Cash</t>
  </si>
  <si>
    <t>Constrtn</t>
  </si>
  <si>
    <t>State Fnd</t>
  </si>
  <si>
    <t xml:space="preserve">Weiss </t>
  </si>
  <si>
    <t xml:space="preserve">Mill </t>
  </si>
  <si>
    <t xml:space="preserve">Rsnbrgr </t>
  </si>
  <si>
    <t xml:space="preserve">Open Space-Taxes </t>
  </si>
  <si>
    <t>Recreation Projects</t>
  </si>
  <si>
    <t>Grant Application Expense</t>
  </si>
  <si>
    <t>Liquid Fuels (Gas Tax)</t>
  </si>
  <si>
    <t>Ending Reserve</t>
  </si>
  <si>
    <t>Beginning Reserve</t>
  </si>
  <si>
    <t>Bituminous</t>
  </si>
  <si>
    <t>Storm Structures</t>
  </si>
  <si>
    <t>Curbing</t>
  </si>
  <si>
    <t>Total</t>
  </si>
  <si>
    <t>Concrete</t>
  </si>
  <si>
    <t>Mill - 1</t>
  </si>
  <si>
    <t>Rsnbgr Brdg</t>
  </si>
  <si>
    <t>Hef Bsn</t>
  </si>
  <si>
    <t>Revenue Totals</t>
  </si>
  <si>
    <t>Parks</t>
  </si>
  <si>
    <t>RemainingAvailable</t>
  </si>
  <si>
    <t>Road-Payroll</t>
  </si>
  <si>
    <t>Payroll-Snow</t>
  </si>
  <si>
    <t>Payroll-Construction</t>
  </si>
  <si>
    <t>General</t>
  </si>
  <si>
    <t>Parks/Open Space</t>
  </si>
  <si>
    <t>Tax Collection</t>
  </si>
  <si>
    <t>Development</t>
  </si>
  <si>
    <t>Roads/Bridges</t>
  </si>
  <si>
    <t>Dumpster-Yard Waste</t>
  </si>
  <si>
    <t>Traffic Lights Repairs</t>
  </si>
  <si>
    <t>PA One Call/Outside Contractor</t>
  </si>
  <si>
    <t>Bucks Co Plng/QAPC</t>
  </si>
  <si>
    <t>Small Tools/Equipment</t>
  </si>
  <si>
    <t>Traffic Improvement Fund</t>
  </si>
  <si>
    <t>FINAL ACCURATE VERIFIED #</t>
  </si>
  <si>
    <t>Total Revenue</t>
  </si>
  <si>
    <t>Bond Issuance Costs</t>
  </si>
  <si>
    <t>Bond Maturity (Principal)</t>
  </si>
  <si>
    <t>Light Fund</t>
  </si>
  <si>
    <t>Street Light Assessments</t>
  </si>
  <si>
    <t>Less Actual Liens</t>
  </si>
  <si>
    <t>301-11/12</t>
  </si>
  <si>
    <t>Gen Fd &amp; State Fd</t>
  </si>
  <si>
    <t>Previous Year St. Lt.</t>
  </si>
  <si>
    <t xml:space="preserve">Net Assessments </t>
  </si>
  <si>
    <t>Leins Collected</t>
  </si>
  <si>
    <t>Penalty&amp; Int.  Collected</t>
  </si>
  <si>
    <t>Total Assessment Revenue</t>
  </si>
  <si>
    <t>Light Fund</t>
  </si>
  <si>
    <t>Expenses</t>
  </si>
  <si>
    <t>Commission</t>
  </si>
  <si>
    <t>403-105</t>
  </si>
  <si>
    <t>Employer SS</t>
  </si>
  <si>
    <t>403-200/210</t>
  </si>
  <si>
    <t>Supplies &amp; Postage</t>
  </si>
  <si>
    <t>Collection Expenses</t>
  </si>
  <si>
    <t>PPL Charges</t>
  </si>
  <si>
    <t>Information Technology</t>
  </si>
  <si>
    <t xml:space="preserve">Legal </t>
  </si>
  <si>
    <t>Bond (every four years)</t>
  </si>
  <si>
    <t>EIT Collection  (Keystone)</t>
  </si>
  <si>
    <t xml:space="preserve">Bucks Cty TCC-Act 32 </t>
  </si>
  <si>
    <t>Richland Fire 6%</t>
  </si>
  <si>
    <t>Inter-fund Transfer</t>
  </si>
  <si>
    <t>GF to Traffic</t>
  </si>
  <si>
    <t>GF to Capital</t>
  </si>
  <si>
    <t>Info Technology</t>
  </si>
  <si>
    <t>Info Technology Total</t>
  </si>
  <si>
    <t>Personnel Total</t>
  </si>
  <si>
    <t xml:space="preserve"> Interfund Transfer Total </t>
  </si>
  <si>
    <t>Capital Fund Revenue</t>
  </si>
  <si>
    <t>Capital Fund Expenses</t>
  </si>
  <si>
    <t>453-410</t>
  </si>
  <si>
    <t>400-413</t>
  </si>
  <si>
    <t>Interest Earned</t>
  </si>
  <si>
    <t>Check</t>
  </si>
  <si>
    <t>Sewer &amp; Bathrooms</t>
  </si>
  <si>
    <t>432-400</t>
  </si>
  <si>
    <t>Outside Contractor</t>
  </si>
  <si>
    <t>Capital Acquisitions</t>
  </si>
  <si>
    <t>Total Revenues</t>
  </si>
  <si>
    <t>Total Expenses</t>
  </si>
  <si>
    <t>Proceeds of Loan</t>
  </si>
  <si>
    <t>Demolition</t>
  </si>
  <si>
    <t>Insurance Claim</t>
  </si>
  <si>
    <t>2016 Budget</t>
  </si>
  <si>
    <t>Contributions/Interfund trans</t>
  </si>
  <si>
    <t>Materials/Shop Supplies</t>
  </si>
  <si>
    <t xml:space="preserve">Public Works </t>
  </si>
  <si>
    <t>Plus Equipment Allocation</t>
  </si>
  <si>
    <t>Beginning  Reserve</t>
  </si>
  <si>
    <t>Personnel Administration</t>
  </si>
  <si>
    <t>Dues/Seminars/Good Will</t>
  </si>
  <si>
    <t>Prev Yr Beginning Reserve</t>
  </si>
  <si>
    <t>Reserve Spend Down</t>
  </si>
  <si>
    <t>Budget Beginning Reserve</t>
  </si>
  <si>
    <t>Budget Revenue</t>
  </si>
  <si>
    <t>Budget Expense</t>
  </si>
  <si>
    <t>Budget Ending Rerserve</t>
  </si>
  <si>
    <t>Equipment Reserve</t>
  </si>
  <si>
    <t>430-400</t>
  </si>
  <si>
    <t>2017 Budget</t>
  </si>
  <si>
    <t>2016 Projected</t>
  </si>
  <si>
    <t xml:space="preserve">Contributions-Park </t>
  </si>
  <si>
    <t>Reimbursement-Real Estste Taxes</t>
  </si>
  <si>
    <t>475-02</t>
  </si>
  <si>
    <t>Zoning and Building</t>
  </si>
  <si>
    <t>Grant</t>
  </si>
  <si>
    <t>Zoning &amp; Building Total</t>
  </si>
  <si>
    <t>Loan Proceeds</t>
  </si>
  <si>
    <t>Reserve Less Equipment</t>
  </si>
  <si>
    <t>Available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</si>
</sst>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"/>
    <numFmt numFmtId="166" formatCode="[$$-409]#,##0"/>
    <numFmt numFmtId="167" formatCode="_(&quot;$&quot;* #,##0_);_(&quot;$&quot;* \(#,##0\);_(&quot;$&quot;* &quot;-&quot;??_);_(@_)"/>
    <numFmt numFmtId="168" formatCode="_-&quot;$&quot;* #,##0_-;\-&quot;$&quot;* #,##0_-;_-&quot;$&quot;* &quot;-&quot;??_-;_-@_-"/>
  </numFmts>
  <fonts count="29">
    <font>
      <sz val="10"/>
      <name val="Geneva"/>
      <family val="2"/>
    </font>
    <font>
      <sz val="10"/>
      <name val="Arial"/>
      <family val="2"/>
    </font>
    <font>
      <i/>
      <sz val="10"/>
      <name val="Geneva"/>
      <family val="2"/>
    </font>
    <font>
      <sz val="8"/>
      <name val="Geneva"/>
      <family val="2"/>
    </font>
    <font>
      <sz val="8"/>
      <name val="Verdana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i/>
      <sz val="12"/>
      <color indexed="9"/>
      <name val="Times New Roman"/>
      <family val="2"/>
    </font>
    <font>
      <u val="single"/>
      <sz val="12"/>
      <name val="Times New Roman"/>
      <family val="2"/>
    </font>
    <font>
      <i/>
      <sz val="12"/>
      <name val="Times New Roman"/>
      <family val="2"/>
    </font>
    <font>
      <sz val="12"/>
      <name val="Times"/>
      <family val="2"/>
    </font>
    <font>
      <i/>
      <sz val="12"/>
      <color indexed="9"/>
      <name val="Times"/>
      <family val="2"/>
    </font>
    <font>
      <sz val="12"/>
      <color indexed="8"/>
      <name val="Times"/>
      <family val="2"/>
    </font>
    <font>
      <sz val="12"/>
      <color indexed="9"/>
      <name val="Times New Roman"/>
      <family val="2"/>
    </font>
    <font>
      <i/>
      <sz val="12"/>
      <color indexed="8"/>
      <name val="Times New Roman"/>
      <family val="2"/>
    </font>
    <font>
      <sz val="12"/>
      <color indexed="23"/>
      <name val="Times New Roman"/>
      <family val="2"/>
    </font>
    <font>
      <sz val="12"/>
      <name val="Geneva"/>
      <family val="2"/>
    </font>
    <font>
      <b/>
      <u val="single"/>
      <sz val="12"/>
      <name val="Times New Roman"/>
      <family val="2"/>
    </font>
    <font>
      <b/>
      <u val="single"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b/>
      <i/>
      <sz val="12"/>
      <name val="Times New Roman"/>
      <family val="2"/>
    </font>
    <font>
      <b/>
      <i/>
      <u val="single"/>
      <sz val="12"/>
      <name val="Times New Roman"/>
      <family val="2"/>
    </font>
    <font>
      <b/>
      <sz val="12"/>
      <color rgb="FF000000"/>
      <name val="Times New Roman"/>
      <family val="2"/>
    </font>
    <font>
      <b/>
      <sz val="12"/>
      <name val="Times New Roman"/>
      <family val="2"/>
    </font>
    <font>
      <b/>
      <u val="singleAccounting"/>
      <sz val="12"/>
      <name val="Times New Roman"/>
      <family val="2"/>
    </font>
    <font>
      <b/>
      <u val="single"/>
      <sz val="12"/>
      <color rgb="FF000000"/>
      <name val="Times New Roman"/>
      <family val="2"/>
    </font>
    <font>
      <u val="single"/>
      <sz val="10"/>
      <color theme="10"/>
      <name val="Geneva"/>
      <family val="2"/>
    </font>
    <font>
      <u val="single"/>
      <sz val="10"/>
      <color theme="11"/>
      <name val="Geneva"/>
      <family val="2"/>
    </font>
  </fonts>
  <fills count="9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5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37">
    <xf numFmtId="0" fontId="0" fillId="0" borderId="0" xfId="0"/>
    <xf numFmtId="165" fontId="6" fillId="0" borderId="0" xfId="0" applyNumberFormat="1" applyFont="1" applyFill="1" applyBorder="1"/>
    <xf numFmtId="0" fontId="6" fillId="0" borderId="0" xfId="0" applyFont="1" applyFill="1" applyBorder="1"/>
    <xf numFmtId="42" fontId="5" fillId="0" borderId="0" xfId="0" applyNumberFormat="1" applyFont="1" applyFill="1" applyBorder="1" applyAlignment="1">
      <alignment/>
    </xf>
    <xf numFmtId="42" fontId="6" fillId="0" borderId="0" xfId="0" applyNumberFormat="1" applyFont="1" applyFill="1" applyBorder="1" applyAlignment="1">
      <alignment/>
    </xf>
    <xf numFmtId="0" fontId="6" fillId="0" borderId="0" xfId="0" applyFont="1" applyBorder="1"/>
    <xf numFmtId="42" fontId="6" fillId="0" borderId="0" xfId="0" applyNumberFormat="1" applyFont="1" applyBorder="1" applyAlignment="1">
      <alignment/>
    </xf>
    <xf numFmtId="5" fontId="5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/>
    </xf>
    <xf numFmtId="42" fontId="6" fillId="0" borderId="0" xfId="0" applyNumberFormat="1" applyFont="1" applyBorder="1"/>
    <xf numFmtId="167" fontId="6" fillId="0" borderId="0" xfId="0" applyNumberFormat="1" applyFont="1" applyBorder="1"/>
    <xf numFmtId="0" fontId="6" fillId="0" borderId="0" xfId="0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2" fontId="6" fillId="0" borderId="0" xfId="0" applyNumberFormat="1" applyFont="1" applyFill="1" applyBorder="1"/>
    <xf numFmtId="42" fontId="6" fillId="0" borderId="0" xfId="16" applyNumberFormat="1" applyFont="1" applyFill="1" applyBorder="1"/>
    <xf numFmtId="167" fontId="6" fillId="0" borderId="0" xfId="0" applyNumberFormat="1" applyFont="1" applyFill="1" applyBorder="1" applyAlignment="1">
      <alignment horizontal="left"/>
    </xf>
    <xf numFmtId="0" fontId="0" fillId="0" borderId="1" xfId="0" applyBorder="1"/>
    <xf numFmtId="167" fontId="6" fillId="0" borderId="0" xfId="0" applyNumberFormat="1" applyFont="1" applyFill="1" applyBorder="1"/>
    <xf numFmtId="0" fontId="0" fillId="0" borderId="0" xfId="0" applyBorder="1"/>
    <xf numFmtId="167" fontId="5" fillId="0" borderId="0" xfId="0" applyNumberFormat="1" applyFont="1" applyFill="1" applyBorder="1" applyAlignment="1">
      <alignment/>
    </xf>
    <xf numFmtId="44" fontId="6" fillId="0" borderId="0" xfId="0" applyNumberFormat="1" applyFont="1" applyFill="1" applyBorder="1"/>
    <xf numFmtId="0" fontId="6" fillId="0" borderId="0" xfId="0" applyFont="1" applyFill="1" applyBorder="1" applyAlignment="1">
      <alignment vertical="top"/>
    </xf>
    <xf numFmtId="167" fontId="0" fillId="0" borderId="0" xfId="0" applyNumberFormat="1"/>
    <xf numFmtId="167" fontId="10" fillId="0" borderId="0" xfId="0" applyNumberFormat="1" applyFont="1" applyBorder="1" applyAlignment="1">
      <alignment vertical="center"/>
    </xf>
    <xf numFmtId="0" fontId="10" fillId="0" borderId="0" xfId="0" applyFont="1" applyBorder="1"/>
    <xf numFmtId="167" fontId="6" fillId="0" borderId="0" xfId="0" applyNumberFormat="1" applyFont="1" applyFill="1" applyBorder="1" applyAlignment="1">
      <alignment vertical="top"/>
    </xf>
    <xf numFmtId="0" fontId="9" fillId="0" borderId="0" xfId="0" applyFont="1" applyBorder="1"/>
    <xf numFmtId="167" fontId="6" fillId="0" borderId="0" xfId="16" applyNumberFormat="1" applyFont="1" applyFill="1" applyBorder="1"/>
    <xf numFmtId="0" fontId="10" fillId="0" borderId="0" xfId="0" applyFont="1" applyFill="1" applyBorder="1"/>
    <xf numFmtId="0" fontId="10" fillId="0" borderId="0" xfId="0" applyFont="1" applyBorder="1" applyAlignment="1">
      <alignment vertical="center"/>
    </xf>
    <xf numFmtId="0" fontId="11" fillId="2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/>
    <xf numFmtId="0" fontId="10" fillId="0" borderId="0" xfId="0" applyNumberFormat="1" applyFont="1" applyBorder="1" applyAlignment="1">
      <alignment horizontal="center" vertical="center"/>
    </xf>
    <xf numFmtId="5" fontId="1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42" fontId="10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/>
    </xf>
    <xf numFmtId="5" fontId="14" fillId="0" borderId="0" xfId="0" applyNumberFormat="1" applyFont="1" applyFill="1" applyBorder="1" applyAlignment="1">
      <alignment/>
    </xf>
    <xf numFmtId="5" fontId="14" fillId="0" borderId="0" xfId="0" applyNumberFormat="1" applyFont="1" applyFill="1" applyBorder="1" applyAlignment="1">
      <alignment horizontal="left"/>
    </xf>
    <xf numFmtId="0" fontId="0" fillId="0" borderId="0" xfId="0" applyFont="1"/>
    <xf numFmtId="5" fontId="14" fillId="0" borderId="0" xfId="0" applyNumberFormat="1" applyFont="1" applyFill="1" applyBorder="1" applyAlignment="1">
      <alignment vertical="top"/>
    </xf>
    <xf numFmtId="42" fontId="5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5" fontId="5" fillId="0" borderId="0" xfId="0" applyNumberFormat="1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center"/>
    </xf>
    <xf numFmtId="42" fontId="6" fillId="0" borderId="0" xfId="0" applyNumberFormat="1" applyFont="1" applyFill="1" applyBorder="1" applyAlignment="1">
      <alignment vertical="top"/>
    </xf>
    <xf numFmtId="167" fontId="7" fillId="3" borderId="1" xfId="0" applyNumberFormat="1" applyFont="1" applyFill="1" applyBorder="1" applyAlignment="1">
      <alignment horizontal="center"/>
    </xf>
    <xf numFmtId="167" fontId="0" fillId="0" borderId="0" xfId="0" applyNumberFormat="1" applyFont="1"/>
    <xf numFmtId="0" fontId="16" fillId="0" borderId="0" xfId="0" applyFont="1" applyBorder="1"/>
    <xf numFmtId="0" fontId="6" fillId="4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167" fontId="6" fillId="0" borderId="1" xfId="0" applyNumberFormat="1" applyFont="1" applyFill="1" applyBorder="1"/>
    <xf numFmtId="0" fontId="6" fillId="0" borderId="0" xfId="0" applyFont="1"/>
    <xf numFmtId="0" fontId="14" fillId="0" borderId="0" xfId="0" applyNumberFormat="1" applyFont="1" applyFill="1" applyBorder="1" applyAlignment="1">
      <alignment horizontal="left"/>
    </xf>
    <xf numFmtId="167" fontId="6" fillId="0" borderId="0" xfId="0" applyNumberFormat="1" applyFont="1"/>
    <xf numFmtId="0" fontId="9" fillId="0" borderId="0" xfId="0" applyFont="1"/>
    <xf numFmtId="5" fontId="20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5" fontId="9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 indent="1"/>
    </xf>
    <xf numFmtId="0" fontId="9" fillId="0" borderId="0" xfId="0" applyFont="1" applyFill="1" applyBorder="1" applyAlignment="1">
      <alignment horizontal="right"/>
    </xf>
    <xf numFmtId="5" fontId="9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67" fontId="6" fillId="0" borderId="0" xfId="16" applyNumberFormat="1" applyFont="1" applyBorder="1"/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67" fontId="6" fillId="0" borderId="1" xfId="0" applyNumberFormat="1" applyFont="1" applyBorder="1"/>
    <xf numFmtId="0" fontId="1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7" fontId="6" fillId="0" borderId="1" xfId="0" applyNumberFormat="1" applyFont="1" applyFill="1" applyBorder="1" applyAlignment="1">
      <alignment/>
    </xf>
    <xf numFmtId="42" fontId="14" fillId="0" borderId="1" xfId="0" applyNumberFormat="1" applyFont="1" applyFill="1" applyBorder="1" applyAlignment="1">
      <alignment horizontal="left" indent="1"/>
    </xf>
    <xf numFmtId="0" fontId="9" fillId="0" borderId="1" xfId="0" applyFont="1" applyBorder="1" applyAlignment="1">
      <alignment horizontal="left" indent="1"/>
    </xf>
    <xf numFmtId="5" fontId="9" fillId="0" borderId="1" xfId="0" applyNumberFormat="1" applyFont="1" applyFill="1" applyBorder="1" applyAlignment="1">
      <alignment horizontal="left"/>
    </xf>
    <xf numFmtId="5" fontId="9" fillId="0" borderId="1" xfId="0" applyNumberFormat="1" applyFont="1" applyFill="1" applyBorder="1" applyAlignment="1">
      <alignment horizontal="left" indent="1"/>
    </xf>
    <xf numFmtId="5" fontId="14" fillId="0" borderId="1" xfId="0" applyNumberFormat="1" applyFont="1" applyFill="1" applyBorder="1" applyAlignment="1">
      <alignment horizontal="left" indent="1"/>
    </xf>
    <xf numFmtId="5" fontId="14" fillId="0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167" fontId="9" fillId="0" borderId="1" xfId="0" applyNumberFormat="1" applyFont="1" applyBorder="1" applyAlignment="1">
      <alignment horizontal="center"/>
    </xf>
    <xf numFmtId="167" fontId="24" fillId="0" borderId="0" xfId="16" applyNumberFormat="1" applyFont="1" applyFill="1" applyBorder="1"/>
    <xf numFmtId="167" fontId="24" fillId="0" borderId="0" xfId="16" applyNumberFormat="1" applyFont="1" applyFill="1" applyBorder="1" applyAlignment="1">
      <alignment horizontal="center" wrapText="1"/>
    </xf>
    <xf numFmtId="0" fontId="24" fillId="0" borderId="0" xfId="0" applyFont="1" applyFill="1" applyBorder="1"/>
    <xf numFmtId="167" fontId="24" fillId="0" borderId="0" xfId="0" applyNumberFormat="1" applyFont="1" applyFill="1" applyBorder="1"/>
    <xf numFmtId="42" fontId="6" fillId="0" borderId="0" xfId="16" applyNumberFormat="1" applyFont="1" applyBorder="1"/>
    <xf numFmtId="167" fontId="6" fillId="5" borderId="0" xfId="16" applyNumberFormat="1" applyFont="1" applyFill="1" applyBorder="1"/>
    <xf numFmtId="42" fontId="6" fillId="5" borderId="0" xfId="16" applyNumberFormat="1" applyFont="1" applyFill="1" applyBorder="1"/>
    <xf numFmtId="167" fontId="24" fillId="0" borderId="0" xfId="16" applyNumberFormat="1" applyFont="1" applyBorder="1"/>
    <xf numFmtId="42" fontId="24" fillId="0" borderId="0" xfId="0" applyNumberFormat="1" applyFont="1" applyFill="1" applyBorder="1"/>
    <xf numFmtId="42" fontId="24" fillId="0" borderId="0" xfId="16" applyNumberFormat="1" applyFont="1" applyFill="1" applyBorder="1"/>
    <xf numFmtId="42" fontId="24" fillId="0" borderId="0" xfId="16" applyNumberFormat="1" applyFont="1" applyBorder="1"/>
    <xf numFmtId="0" fontId="17" fillId="0" borderId="1" xfId="0" applyFont="1" applyBorder="1"/>
    <xf numFmtId="167" fontId="25" fillId="0" borderId="1" xfId="0" applyNumberFormat="1" applyFont="1" applyBorder="1"/>
    <xf numFmtId="0" fontId="17" fillId="0" borderId="2" xfId="0" applyFont="1" applyFill="1" applyBorder="1"/>
    <xf numFmtId="167" fontId="6" fillId="0" borderId="1" xfId="0" applyNumberFormat="1" applyFont="1" applyBorder="1" applyAlignment="1">
      <alignment horizontal="left"/>
    </xf>
    <xf numFmtId="5" fontId="18" fillId="0" borderId="0" xfId="0" applyNumberFormat="1" applyFont="1" applyFill="1" applyBorder="1" applyAlignment="1">
      <alignment/>
    </xf>
    <xf numFmtId="5" fontId="26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14" fillId="0" borderId="0" xfId="0" applyNumberFormat="1" applyFont="1" applyFill="1" applyBorder="1" applyAlignment="1">
      <alignment/>
    </xf>
    <xf numFmtId="0" fontId="9" fillId="0" borderId="0" xfId="0" applyNumberFormat="1" applyFont="1"/>
    <xf numFmtId="0" fontId="9" fillId="0" borderId="0" xfId="0" applyNumberFormat="1" applyFont="1" applyFill="1" applyBorder="1"/>
    <xf numFmtId="0" fontId="17" fillId="0" borderId="0" xfId="0" applyNumberFormat="1" applyFont="1" applyFill="1" applyBorder="1"/>
    <xf numFmtId="0" fontId="17" fillId="0" borderId="0" xfId="0" applyFont="1" applyFill="1" applyBorder="1"/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6" fillId="0" borderId="1" xfId="0" applyFont="1" applyFill="1" applyBorder="1"/>
    <xf numFmtId="42" fontId="6" fillId="0" borderId="1" xfId="16" applyNumberFormat="1" applyFont="1" applyFill="1" applyBorder="1" applyAlignment="1">
      <alignment/>
    </xf>
    <xf numFmtId="42" fontId="6" fillId="0" borderId="1" xfId="16" applyNumberFormat="1" applyFont="1" applyFill="1" applyBorder="1"/>
    <xf numFmtId="44" fontId="6" fillId="0" borderId="1" xfId="16" applyNumberFormat="1" applyFont="1" applyFill="1" applyBorder="1"/>
    <xf numFmtId="167" fontId="6" fillId="0" borderId="1" xfId="16" applyNumberFormat="1" applyFont="1" applyFill="1" applyBorder="1"/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42" fontId="6" fillId="0" borderId="1" xfId="0" applyNumberFormat="1" applyFont="1" applyFill="1" applyBorder="1"/>
    <xf numFmtId="5" fontId="6" fillId="0" borderId="1" xfId="0" applyNumberFormat="1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5" fontId="13" fillId="0" borderId="1" xfId="0" applyNumberFormat="1" applyFont="1" applyFill="1" applyBorder="1" applyAlignment="1">
      <alignment/>
    </xf>
    <xf numFmtId="41" fontId="6" fillId="0" borderId="1" xfId="16" applyNumberFormat="1" applyFont="1" applyFill="1" applyBorder="1"/>
    <xf numFmtId="0" fontId="6" fillId="6" borderId="1" xfId="0" applyFont="1" applyFill="1" applyBorder="1"/>
    <xf numFmtId="41" fontId="6" fillId="0" borderId="1" xfId="0" applyNumberFormat="1" applyFont="1" applyFill="1" applyBorder="1"/>
    <xf numFmtId="0" fontId="6" fillId="0" borderId="0" xfId="0" applyNumberFormat="1" applyFont="1" applyBorder="1" applyAlignment="1">
      <alignment horizontal="left"/>
    </xf>
    <xf numFmtId="167" fontId="6" fillId="0" borderId="0" xfId="0" applyNumberFormat="1" applyFont="1" applyBorder="1" applyAlignment="1">
      <alignment horizontal="left"/>
    </xf>
    <xf numFmtId="42" fontId="6" fillId="0" borderId="0" xfId="0" applyNumberFormat="1" applyFont="1" applyBorder="1" applyAlignment="1">
      <alignment horizontal="left"/>
    </xf>
    <xf numFmtId="167" fontId="9" fillId="0" borderId="0" xfId="0" applyNumberFormat="1" applyFont="1" applyBorder="1" applyAlignment="1">
      <alignment horizontal="left"/>
    </xf>
    <xf numFmtId="167" fontId="6" fillId="0" borderId="0" xfId="0" applyNumberFormat="1" applyFont="1" applyBorder="1" applyAlignment="1">
      <alignment horizontal="center"/>
    </xf>
    <xf numFmtId="167" fontId="6" fillId="0" borderId="0" xfId="15" applyNumberFormat="1" applyFont="1" applyBorder="1" applyAlignment="1">
      <alignment horizontal="center"/>
    </xf>
    <xf numFmtId="167" fontId="9" fillId="0" borderId="0" xfId="0" applyNumberFormat="1" applyFont="1" applyFill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8" fontId="6" fillId="0" borderId="0" xfId="16" applyFont="1" applyBorder="1"/>
    <xf numFmtId="42" fontId="6" fillId="0" borderId="0" xfId="15" applyNumberFormat="1" applyFont="1" applyBorder="1"/>
    <xf numFmtId="0" fontId="16" fillId="0" borderId="0" xfId="0" applyFont="1"/>
    <xf numFmtId="167" fontId="16" fillId="0" borderId="0" xfId="0" applyNumberFormat="1" applyFont="1"/>
    <xf numFmtId="167" fontId="14" fillId="0" borderId="0" xfId="0" applyNumberFormat="1" applyFont="1" applyFill="1" applyBorder="1" applyAlignment="1">
      <alignment/>
    </xf>
    <xf numFmtId="167" fontId="23" fillId="0" borderId="0" xfId="0" applyNumberFormat="1" applyFont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7" fontId="5" fillId="0" borderId="0" xfId="16" applyNumberFormat="1" applyFont="1" applyFill="1" applyBorder="1" applyAlignment="1">
      <alignment/>
    </xf>
    <xf numFmtId="0" fontId="7" fillId="3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/>
    <xf numFmtId="0" fontId="1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7" fontId="25" fillId="0" borderId="0" xfId="0" applyNumberFormat="1" applyFont="1" applyBorder="1"/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" xfId="0" applyFont="1" applyBorder="1" applyAlignment="1">
      <alignment/>
    </xf>
    <xf numFmtId="0" fontId="24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44" fontId="6" fillId="0" borderId="0" xfId="0" applyNumberFormat="1" applyFont="1" applyBorder="1"/>
    <xf numFmtId="167" fontId="0" fillId="0" borderId="1" xfId="0" applyNumberFormat="1" applyBorder="1"/>
    <xf numFmtId="0" fontId="11" fillId="2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5" fontId="14" fillId="7" borderId="1" xfId="0" applyNumberFormat="1" applyFont="1" applyFill="1" applyBorder="1" applyAlignment="1">
      <alignment/>
    </xf>
    <xf numFmtId="165" fontId="14" fillId="7" borderId="1" xfId="0" applyNumberFormat="1" applyFont="1" applyFill="1" applyBorder="1" applyAlignment="1">
      <alignment horizontal="left"/>
    </xf>
    <xf numFmtId="167" fontId="5" fillId="7" borderId="1" xfId="0" applyNumberFormat="1" applyFont="1" applyFill="1" applyBorder="1" applyAlignment="1">
      <alignment/>
    </xf>
    <xf numFmtId="166" fontId="6" fillId="0" borderId="1" xfId="0" applyNumberFormat="1" applyFont="1" applyFill="1" applyBorder="1"/>
    <xf numFmtId="0" fontId="20" fillId="7" borderId="1" xfId="0" applyNumberFormat="1" applyFont="1" applyFill="1" applyBorder="1" applyAlignment="1">
      <alignment horizontal="left"/>
    </xf>
    <xf numFmtId="165" fontId="5" fillId="7" borderId="1" xfId="0" applyNumberFormat="1" applyFont="1" applyFill="1" applyBorder="1" applyAlignment="1">
      <alignment horizontal="left"/>
    </xf>
    <xf numFmtId="166" fontId="6" fillId="0" borderId="1" xfId="0" applyNumberFormat="1" applyFont="1" applyFill="1" applyBorder="1" applyAlignment="1">
      <alignment horizontal="center"/>
    </xf>
    <xf numFmtId="165" fontId="5" fillId="7" borderId="1" xfId="0" applyNumberFormat="1" applyFont="1" applyFill="1" applyBorder="1" applyAlignment="1">
      <alignment horizontal="right"/>
    </xf>
    <xf numFmtId="167" fontId="6" fillId="0" borderId="1" xfId="0" applyNumberFormat="1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/>
    </xf>
    <xf numFmtId="42" fontId="5" fillId="7" borderId="1" xfId="0" applyNumberFormat="1" applyFont="1" applyFill="1" applyBorder="1" applyAlignment="1">
      <alignment/>
    </xf>
    <xf numFmtId="42" fontId="6" fillId="7" borderId="1" xfId="0" applyNumberFormat="1" applyFont="1" applyFill="1" applyBorder="1" applyAlignment="1">
      <alignment/>
    </xf>
    <xf numFmtId="165" fontId="20" fillId="7" borderId="1" xfId="0" applyNumberFormat="1" applyFont="1" applyFill="1" applyBorder="1" applyAlignment="1">
      <alignment horizontal="left"/>
    </xf>
    <xf numFmtId="167" fontId="5" fillId="7" borderId="1" xfId="0" applyNumberFormat="1" applyFont="1" applyFill="1" applyBorder="1" applyAlignment="1">
      <alignment horizontal="right"/>
    </xf>
    <xf numFmtId="0" fontId="6" fillId="0" borderId="1" xfId="0" applyFont="1" applyBorder="1"/>
    <xf numFmtId="166" fontId="9" fillId="0" borderId="1" xfId="0" applyNumberFormat="1" applyFont="1" applyFill="1" applyBorder="1"/>
    <xf numFmtId="42" fontId="16" fillId="0" borderId="0" xfId="0" applyNumberFormat="1" applyFont="1"/>
    <xf numFmtId="168" fontId="6" fillId="0" borderId="0" xfId="0" applyNumberFormat="1" applyFont="1" applyFill="1" applyBorder="1"/>
    <xf numFmtId="168" fontId="10" fillId="0" borderId="0" xfId="0" applyNumberFormat="1" applyFont="1" applyBorder="1" applyAlignment="1">
      <alignment/>
    </xf>
    <xf numFmtId="167" fontId="24" fillId="0" borderId="0" xfId="0" applyNumberFormat="1" applyFont="1" applyAlignment="1">
      <alignment horizontal="center" wrapText="1"/>
    </xf>
    <xf numFmtId="164" fontId="6" fillId="0" borderId="0" xfId="0" applyNumberFormat="1" applyFont="1" applyBorder="1"/>
    <xf numFmtId="164" fontId="6" fillId="0" borderId="1" xfId="0" applyNumberFormat="1" applyFont="1" applyFill="1" applyBorder="1"/>
    <xf numFmtId="167" fontId="6" fillId="8" borderId="1" xfId="0" applyNumberFormat="1" applyFont="1" applyFill="1" applyBorder="1"/>
    <xf numFmtId="42" fontId="5" fillId="0" borderId="1" xfId="0" applyNumberFormat="1" applyFont="1" applyFill="1" applyBorder="1" applyAlignment="1">
      <alignment/>
    </xf>
    <xf numFmtId="0" fontId="20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/>
    </xf>
    <xf numFmtId="42" fontId="6" fillId="0" borderId="1" xfId="0" applyNumberFormat="1" applyFont="1" applyFill="1" applyBorder="1" applyAlignment="1">
      <alignment/>
    </xf>
    <xf numFmtId="5" fontId="14" fillId="0" borderId="1" xfId="0" applyNumberFormat="1" applyFont="1" applyFill="1" applyBorder="1" applyAlignment="1">
      <alignment horizontal="left" vertical="center"/>
    </xf>
    <xf numFmtId="0" fontId="24" fillId="0" borderId="1" xfId="0" applyFont="1" applyBorder="1"/>
    <xf numFmtId="0" fontId="18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/>
    </xf>
    <xf numFmtId="5" fontId="19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/>
    </xf>
    <xf numFmtId="0" fontId="18" fillId="0" borderId="1" xfId="0" applyNumberFormat="1" applyFont="1" applyFill="1" applyBorder="1" applyAlignment="1">
      <alignment/>
    </xf>
    <xf numFmtId="0" fontId="17" fillId="0" borderId="1" xfId="0" applyFont="1" applyBorder="1" applyAlignment="1">
      <alignment/>
    </xf>
    <xf numFmtId="167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 indent="1"/>
    </xf>
    <xf numFmtId="0" fontId="21" fillId="0" borderId="1" xfId="0" applyFont="1" applyBorder="1" applyAlignment="1">
      <alignment horizontal="left"/>
    </xf>
    <xf numFmtId="168" fontId="6" fillId="0" borderId="1" xfId="0" applyNumberFormat="1" applyFont="1" applyFill="1" applyBorder="1"/>
    <xf numFmtId="0" fontId="9" fillId="0" borderId="1" xfId="0" applyFont="1" applyBorder="1" applyAlignment="1">
      <alignment horizontal="right"/>
    </xf>
    <xf numFmtId="42" fontId="6" fillId="0" borderId="1" xfId="0" applyNumberFormat="1" applyFont="1" applyBorder="1"/>
    <xf numFmtId="168" fontId="6" fillId="0" borderId="1" xfId="0" applyNumberFormat="1" applyFont="1" applyBorder="1"/>
    <xf numFmtId="0" fontId="7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2" fillId="0" borderId="1" xfId="0" applyFont="1" applyBorder="1"/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17" fillId="0" borderId="1" xfId="0" applyFont="1" applyFill="1" applyBorder="1" applyAlignment="1">
      <alignment horizontal="left"/>
    </xf>
    <xf numFmtId="5" fontId="9" fillId="0" borderId="1" xfId="0" applyNumberFormat="1" applyFont="1" applyFill="1" applyBorder="1" applyAlignment="1">
      <alignment/>
    </xf>
    <xf numFmtId="5" fontId="6" fillId="0" borderId="1" xfId="0" applyNumberFormat="1" applyFont="1" applyFill="1" applyBorder="1" applyAlignment="1">
      <alignment horizontal="center"/>
    </xf>
    <xf numFmtId="5" fontId="9" fillId="0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167" fontId="14" fillId="0" borderId="1" xfId="0" applyNumberFormat="1" applyFont="1" applyFill="1" applyBorder="1" applyAlignment="1">
      <alignment horizontal="left"/>
    </xf>
    <xf numFmtId="167" fontId="9" fillId="0" borderId="1" xfId="0" applyNumberFormat="1" applyFont="1" applyBorder="1"/>
    <xf numFmtId="167" fontId="5" fillId="0" borderId="1" xfId="0" applyNumberFormat="1" applyFont="1" applyFill="1" applyBorder="1" applyAlignment="1">
      <alignment horizontal="left"/>
    </xf>
    <xf numFmtId="167" fontId="5" fillId="0" borderId="1" xfId="0" applyNumberFormat="1" applyFont="1" applyFill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167" fontId="5" fillId="0" borderId="1" xfId="0" applyNumberFormat="1" applyFont="1" applyFill="1" applyBorder="1" applyAlignment="1">
      <alignment/>
    </xf>
    <xf numFmtId="167" fontId="14" fillId="0" borderId="1" xfId="0" applyNumberFormat="1" applyFont="1" applyFill="1" applyBorder="1" applyAlignment="1">
      <alignment/>
    </xf>
    <xf numFmtId="167" fontId="26" fillId="0" borderId="1" xfId="0" applyNumberFormat="1" applyFont="1" applyBorder="1" applyAlignment="1">
      <alignment horizontal="center"/>
    </xf>
    <xf numFmtId="167" fontId="15" fillId="0" borderId="1" xfId="0" applyNumberFormat="1" applyFont="1" applyFill="1" applyBorder="1" applyAlignment="1">
      <alignment horizontal="center"/>
    </xf>
  </cellXfs>
  <cellStyles count="5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Hyperlink" xfId="508"/>
    <cellStyle name="Followed Hyperlink" xfId="509"/>
    <cellStyle name="Hyperlink" xfId="510"/>
    <cellStyle name="Followed Hyperlink" xfId="511"/>
    <cellStyle name="Hyperlink" xfId="512"/>
    <cellStyle name="Followed Hyperlink" xfId="513"/>
    <cellStyle name="Hyperlink" xfId="514"/>
    <cellStyle name="Followed Hyperlink" xfId="515"/>
    <cellStyle name="Hyperlink" xfId="516"/>
    <cellStyle name="Followed Hyperlink" xfId="517"/>
    <cellStyle name="Hyperlink" xfId="518"/>
    <cellStyle name="Followed Hyperlink" xfId="519"/>
    <cellStyle name="Hyperlink" xfId="520"/>
    <cellStyle name="Followed Hyperlink" xfId="521"/>
    <cellStyle name="Hyperlink" xfId="522"/>
    <cellStyle name="Followed Hyperlink" xfId="523"/>
    <cellStyle name="Hyperlink" xfId="524"/>
    <cellStyle name="Followed Hyperlink" xfId="525"/>
    <cellStyle name="Hyperlink" xfId="526"/>
    <cellStyle name="Followed Hyperlink" xfId="527"/>
    <cellStyle name="Hyperlink" xfId="528"/>
    <cellStyle name="Followed Hyperlink" xfId="529"/>
    <cellStyle name="Hyperlink" xfId="530"/>
    <cellStyle name="Followed Hyperlink" xfId="531"/>
    <cellStyle name="Hyperlink" xfId="532"/>
    <cellStyle name="Followed Hyperlink" xfId="533"/>
    <cellStyle name="Hyperlink" xfId="534"/>
    <cellStyle name="Followed Hyperlink" xfId="535"/>
    <cellStyle name="Hyperlink" xfId="536"/>
    <cellStyle name="Followed Hyperlink" xfId="537"/>
    <cellStyle name="Hyperlink" xfId="538"/>
    <cellStyle name="Followed Hyperlink" xfId="539"/>
    <cellStyle name="Hyperlink" xfId="540"/>
    <cellStyle name="Followed Hyperlink" xfId="541"/>
    <cellStyle name="Hyperlink" xfId="542"/>
    <cellStyle name="Followed Hyperlink" xfId="543"/>
    <cellStyle name="Hyperlink" xfId="544"/>
    <cellStyle name="Followed Hyperlink" xfId="545"/>
    <cellStyle name="Hyperlink" xfId="546"/>
    <cellStyle name="Followed Hyperlink" xfId="547"/>
    <cellStyle name="Hyperlink" xfId="548"/>
    <cellStyle name="Followed Hyperlink" xfId="549"/>
    <cellStyle name="Hyperlink" xfId="550"/>
    <cellStyle name="Followed Hyperlink" xfId="551"/>
    <cellStyle name="Hyperlink" xfId="552"/>
    <cellStyle name="Followed Hyperlink" xfId="553"/>
    <cellStyle name="Hyperlink" xfId="554"/>
    <cellStyle name="Followed Hyperlink" xfId="555"/>
    <cellStyle name="Hyperlink" xfId="556"/>
    <cellStyle name="Followed Hyperlink" xfId="557"/>
    <cellStyle name="Hyperlink" xfId="558"/>
    <cellStyle name="Followed Hyperlink" xfId="559"/>
    <cellStyle name="Hyperlink" xfId="560"/>
    <cellStyle name="Followed Hyperlink" xfId="561"/>
    <cellStyle name="Hyperlink" xfId="562"/>
    <cellStyle name="Followed Hyperlink" xfId="563"/>
    <cellStyle name="Hyperlink" xfId="564"/>
    <cellStyle name="Followed Hyperlink" xfId="565"/>
    <cellStyle name="Hyperlink" xfId="566"/>
    <cellStyle name="Followed Hyperlink" xfId="567"/>
    <cellStyle name="Hyperlink" xfId="568"/>
    <cellStyle name="Followed Hyperlink" xfId="569"/>
    <cellStyle name="Hyperlink" xfId="570"/>
    <cellStyle name="Followed Hyperlink" xfId="571"/>
    <cellStyle name="Hyperlink" xfId="572"/>
    <cellStyle name="Followed Hyperlink" xfId="573"/>
    <cellStyle name="Hyperlink" xfId="574"/>
    <cellStyle name="Followed Hyperlink" xfId="575"/>
    <cellStyle name="Hyperlink" xfId="576"/>
    <cellStyle name="Followed Hyperlink" xfId="577"/>
    <cellStyle name="Hyperlink" xfId="578"/>
    <cellStyle name="Followed Hyperlink" xfId="579"/>
    <cellStyle name="Hyperlink" xfId="580"/>
    <cellStyle name="Followed Hyperlink" xfId="581"/>
    <cellStyle name="Hyperlink" xfId="582"/>
    <cellStyle name="Followed Hyperlink" xfId="583"/>
    <cellStyle name="Hyperlink" xfId="584"/>
    <cellStyle name="Followed Hyperlink" xfId="585"/>
    <cellStyle name="Hyperlink" xfId="586"/>
    <cellStyle name="Followed Hyperlink" xfId="58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Chart!$A$21:$A$31</c:f>
              <c:strCache/>
            </c:strRef>
          </c:cat>
          <c:val>
            <c:numRef>
              <c:f>Chart!$B$21:$B$31</c:f>
              <c:numCache/>
            </c:numRef>
          </c:val>
        </c:ser>
      </c:pie3DChart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Chart!$A$21:$A$31</c:f>
              <c:strCache/>
            </c:strRef>
          </c:cat>
          <c:val>
            <c:numRef>
              <c:f>Chart!$B$21:$B$31</c:f>
              <c:numCache/>
            </c:numRef>
          </c:val>
        </c:ser>
      </c:pie3DChart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723900</xdr:colOff>
      <xdr:row>40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99441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19</xdr:row>
      <xdr:rowOff>9525</xdr:rowOff>
    </xdr:from>
    <xdr:to>
      <xdr:col>6</xdr:col>
      <xdr:colOff>800100</xdr:colOff>
      <xdr:row>33</xdr:row>
      <xdr:rowOff>28575</xdr:rowOff>
    </xdr:to>
    <xdr:graphicFrame macro="">
      <xdr:nvGraphicFramePr>
        <xdr:cNvPr id="5" name="Chart 4"/>
        <xdr:cNvGraphicFramePr/>
      </xdr:nvGraphicFramePr>
      <xdr:xfrm>
        <a:off x="2409825" y="3086100"/>
        <a:ext cx="39719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titled\2012Prelim_Budget102411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"/>
      <sheetName val="Summary PR"/>
      <sheetName val="Summary PR Working"/>
      <sheetName val="GF Expense Chart"/>
      <sheetName val="Reserves"/>
      <sheetName val="Capital Items"/>
      <sheetName val="Expense Totals"/>
      <sheetName val="Admin"/>
      <sheetName val="Tax Collection"/>
      <sheetName val="Information Technology"/>
      <sheetName val="Building"/>
      <sheetName val="Emergency"/>
      <sheetName val="Zoning"/>
      <sheetName val="Rd Maint"/>
      <sheetName val="Snow"/>
      <sheetName val="Construction"/>
      <sheetName val="Park"/>
      <sheetName val="Insurance"/>
      <sheetName val="State-2012 B"/>
      <sheetName val="Captial-2012 B"/>
      <sheetName val="Traffic-2012 B"/>
      <sheetName val="OSA-2012 B"/>
      <sheetName val="OSM-2012 B"/>
      <sheetName val="Recreation-2012 B"/>
      <sheetName val="Fire-2012 B"/>
      <sheetName val="Light-2012 B"/>
      <sheetName val="Tree-2012B"/>
      <sheetName val="Salary Reconciliation"/>
      <sheetName val="Status"/>
      <sheetName val="Sheet1 (2)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zoomScale="150" zoomScaleNormal="150" zoomScalePageLayoutView="150" workbookViewId="0" topLeftCell="A1">
      <selection activeCell="D9" sqref="D9"/>
    </sheetView>
  </sheetViews>
  <sheetFormatPr defaultColWidth="11.00390625" defaultRowHeight="12.75"/>
  <cols>
    <col min="1" max="1" width="18.375" style="83" bestFit="1" customWidth="1"/>
    <col min="2" max="3" width="14.375" style="83" customWidth="1"/>
    <col min="4" max="4" width="11.125" style="83" customWidth="1"/>
    <col min="5" max="5" width="12.25390625" style="83" customWidth="1"/>
    <col min="6" max="6" width="12.625" style="83" customWidth="1"/>
    <col min="7" max="7" width="12.25390625" style="83" customWidth="1"/>
    <col min="8" max="16384" width="10.75390625" style="83" customWidth="1"/>
  </cols>
  <sheetData>
    <row r="1" spans="1:7" ht="32" customHeight="1">
      <c r="A1" s="99" t="s">
        <v>0</v>
      </c>
      <c r="B1" s="100" t="s">
        <v>538</v>
      </c>
      <c r="C1" s="100" t="s">
        <v>540</v>
      </c>
      <c r="D1" s="100" t="s">
        <v>541</v>
      </c>
      <c r="E1" s="193" t="s">
        <v>542</v>
      </c>
      <c r="F1" s="100" t="s">
        <v>543</v>
      </c>
      <c r="G1" s="100" t="s">
        <v>539</v>
      </c>
    </row>
    <row r="2" spans="1:7" ht="12.75">
      <c r="A2" s="36"/>
      <c r="B2" s="36"/>
      <c r="C2" s="36"/>
      <c r="D2" s="36"/>
      <c r="E2" s="36"/>
      <c r="F2" s="36"/>
      <c r="G2" s="36"/>
    </row>
    <row r="3" spans="1:7" s="36" customFormat="1" ht="12.75">
      <c r="A3" s="2" t="s">
        <v>125</v>
      </c>
      <c r="B3" s="26">
        <f>Revenues!F92</f>
        <v>2062086</v>
      </c>
      <c r="C3" s="26">
        <f>Revenues!G92</f>
        <v>2068000</v>
      </c>
      <c r="D3" s="36">
        <f>Revenues!I89</f>
        <v>2335100</v>
      </c>
      <c r="E3" s="36">
        <f>'Expense Totals'!H18</f>
        <v>2321790</v>
      </c>
      <c r="F3" s="36">
        <f>'Expense Totals'!I18</f>
        <v>2178072.98</v>
      </c>
      <c r="G3" s="36">
        <f>+D3-E3</f>
        <v>13310</v>
      </c>
    </row>
    <row r="4" spans="1:7" s="36" customFormat="1" ht="12.75">
      <c r="A4" s="2" t="s">
        <v>203</v>
      </c>
      <c r="B4" s="26">
        <f>'Captial Fund'!F23</f>
        <v>163631</v>
      </c>
      <c r="C4" s="26">
        <f>'Captial Fund'!G23</f>
        <v>310589</v>
      </c>
      <c r="D4" s="36">
        <f>'Captial Fund'!H12</f>
        <v>38877</v>
      </c>
      <c r="E4" s="36">
        <f>'Captial Fund'!H21</f>
        <v>283780.67</v>
      </c>
      <c r="F4" s="36">
        <f>+C4+D4-E4</f>
        <v>65685.33000000002</v>
      </c>
      <c r="G4" s="36">
        <f>+D4-E4</f>
        <v>-244903.66999999998</v>
      </c>
    </row>
    <row r="5" spans="1:7" s="36" customFormat="1" ht="12.75">
      <c r="A5" s="2" t="s">
        <v>204</v>
      </c>
      <c r="B5" s="26">
        <f>'Traffic Fund'!F26</f>
        <v>891188</v>
      </c>
      <c r="C5" s="26">
        <f>'Traffic Fund'!G2</f>
        <v>778944</v>
      </c>
      <c r="D5" s="36">
        <f>'Traffic Fund'!H11</f>
        <v>76884.44</v>
      </c>
      <c r="E5" s="36">
        <f>'Traffic Fund'!H24</f>
        <v>542799.1399999999</v>
      </c>
      <c r="F5" s="36">
        <f>+C5+D5-E5</f>
        <v>313029.30000000005</v>
      </c>
      <c r="G5" s="36">
        <f>+D5-E5</f>
        <v>-465914.6999999999</v>
      </c>
    </row>
    <row r="6" spans="1:3" s="36" customFormat="1" ht="12.75">
      <c r="A6" s="2"/>
      <c r="B6" s="26"/>
      <c r="C6" s="26"/>
    </row>
    <row r="7" spans="1:7" s="99" customFormat="1" ht="12.75">
      <c r="A7" s="101" t="s">
        <v>38</v>
      </c>
      <c r="B7" s="102">
        <f>SUM(B3:B5)</f>
        <v>3116905</v>
      </c>
      <c r="C7" s="102">
        <f>SUM(C3:C5)</f>
        <v>3157533</v>
      </c>
      <c r="D7" s="102">
        <f>SUM(D3:D5)</f>
        <v>2450861.44</v>
      </c>
      <c r="E7" s="102">
        <f>SUM(E3:E5)</f>
        <v>3148369.8099999996</v>
      </c>
      <c r="F7" s="102">
        <f>SUM(F3:F5)</f>
        <v>2556787.6100000003</v>
      </c>
      <c r="G7" s="99">
        <f>+D7-E7</f>
        <v>-697508.3699999996</v>
      </c>
    </row>
    <row r="8" spans="1:3" s="36" customFormat="1" ht="15" customHeight="1">
      <c r="A8" s="2"/>
      <c r="B8" s="26"/>
      <c r="C8" s="26"/>
    </row>
    <row r="9" spans="1:7" s="36" customFormat="1" ht="12.75">
      <c r="A9" s="2" t="s">
        <v>31</v>
      </c>
      <c r="B9" s="26">
        <f>'State Fund'!F2</f>
        <v>168353.42</v>
      </c>
      <c r="C9" s="26">
        <f>'State Fund'!G2</f>
        <v>10134</v>
      </c>
      <c r="D9" s="36" t="e">
        <f>#REF!</f>
        <v>#REF!</v>
      </c>
      <c r="E9" s="36" t="e">
        <f>#REF!</f>
        <v>#REF!</v>
      </c>
      <c r="F9" s="36" t="e">
        <f>+C9+D9-E9</f>
        <v>#REF!</v>
      </c>
      <c r="G9" s="36" t="e">
        <f>+D9-E9</f>
        <v>#REF!</v>
      </c>
    </row>
    <row r="10" spans="1:7" s="36" customFormat="1" ht="12.75">
      <c r="A10" s="2" t="s">
        <v>75</v>
      </c>
      <c r="B10" s="26">
        <f>'OSM Fund'!F16</f>
        <v>556432</v>
      </c>
      <c r="C10" s="26">
        <f>'OSM Fund'!G2</f>
        <v>556432</v>
      </c>
      <c r="D10" s="36">
        <f>'OSM Fund'!H7</f>
        <v>2368.04</v>
      </c>
      <c r="E10" s="36">
        <f>'OSM Fund'!H14</f>
        <v>2368</v>
      </c>
      <c r="F10" s="36">
        <f>+C10+D10-E10</f>
        <v>556432.04</v>
      </c>
      <c r="G10" s="36">
        <f aca="true" t="shared" si="0" ref="G10:G15">+D10-E10</f>
        <v>0.03999999999996362</v>
      </c>
    </row>
    <row r="11" spans="1:7" s="36" customFormat="1" ht="12.75">
      <c r="A11" s="2" t="s">
        <v>205</v>
      </c>
      <c r="B11" s="26">
        <f>'OSA Fund'!F23</f>
        <v>898031</v>
      </c>
      <c r="C11" s="26">
        <f>'OSA Fund'!G2</f>
        <v>1499612.37</v>
      </c>
      <c r="D11" s="36">
        <f>'OSA Fund'!H9</f>
        <v>1316226.74</v>
      </c>
      <c r="E11" s="36">
        <f>'OSA Fund'!H21</f>
        <v>1497750.67</v>
      </c>
      <c r="F11" s="36">
        <f>+C11+D11-E11</f>
        <v>1318088.4400000004</v>
      </c>
      <c r="G11" s="36">
        <f t="shared" si="0"/>
        <v>-181523.92999999993</v>
      </c>
    </row>
    <row r="12" spans="1:7" s="36" customFormat="1" ht="12.75">
      <c r="A12" s="2" t="s">
        <v>180</v>
      </c>
      <c r="B12" s="26">
        <f>'Recreation Fund'!F18</f>
        <v>203608</v>
      </c>
      <c r="C12" s="26">
        <f>'Recreation Fund'!G2</f>
        <v>212866.6</v>
      </c>
      <c r="D12" s="36">
        <f>'Recreation Fund'!H7</f>
        <v>9073.51</v>
      </c>
      <c r="E12" s="36">
        <f>'Recreation Fund'!H16</f>
        <v>0</v>
      </c>
      <c r="F12" s="36">
        <f>'Recreation Fund'!H19</f>
        <v>223525.5</v>
      </c>
      <c r="G12" s="36">
        <f t="shared" si="0"/>
        <v>9073.51</v>
      </c>
    </row>
    <row r="13" spans="1:7" s="36" customFormat="1" ht="12.75">
      <c r="A13" s="2" t="s">
        <v>258</v>
      </c>
      <c r="B13" s="26">
        <f>'Light Fund'!F2</f>
        <v>29329.51</v>
      </c>
      <c r="C13" s="26">
        <f>'Light Fund'!G2</f>
        <v>29329</v>
      </c>
      <c r="D13" s="36">
        <f>'Light Fund'!H15</f>
        <v>29307.27</v>
      </c>
      <c r="E13" s="36">
        <f>'Light Fund'!H25</f>
        <v>32286</v>
      </c>
      <c r="F13" s="36">
        <f>+C13+D13-E13</f>
        <v>26350.270000000004</v>
      </c>
      <c r="G13" s="36">
        <f t="shared" si="0"/>
        <v>-2978.7299999999996</v>
      </c>
    </row>
    <row r="14" spans="1:7" s="36" customFormat="1" ht="12.75">
      <c r="A14" s="2" t="s">
        <v>257</v>
      </c>
      <c r="B14" s="26">
        <f>'Tree Fund'!F16</f>
        <v>403586</v>
      </c>
      <c r="C14" s="26">
        <f>'Tree Fund'!G2</f>
        <v>351915</v>
      </c>
      <c r="D14" s="36">
        <f>'Tree Fund'!H7</f>
        <v>763.1</v>
      </c>
      <c r="E14" s="36">
        <f>'Tree Fund'!H14</f>
        <v>18397</v>
      </c>
      <c r="F14" s="36">
        <f>'Tree Fund'!D17</f>
        <v>421574</v>
      </c>
      <c r="G14" s="36">
        <f t="shared" si="0"/>
        <v>-17633.9</v>
      </c>
    </row>
    <row r="15" spans="1:7" s="36" customFormat="1" ht="12.75">
      <c r="A15" s="2" t="s">
        <v>259</v>
      </c>
      <c r="B15" s="36">
        <v>0</v>
      </c>
      <c r="C15" s="36">
        <v>0</v>
      </c>
      <c r="D15" s="36">
        <f>'Fire Fund'!H7</f>
        <v>163132.75999999998</v>
      </c>
      <c r="E15" s="36" t="e">
        <f>#REF!</f>
        <v>#REF!</v>
      </c>
      <c r="F15" s="36">
        <v>0</v>
      </c>
      <c r="G15" s="36" t="e">
        <f t="shared" si="0"/>
        <v>#REF!</v>
      </c>
    </row>
    <row r="16" s="36" customFormat="1" ht="12.75">
      <c r="B16" s="26"/>
    </row>
    <row r="17" spans="1:7" s="36" customFormat="1" ht="12.75">
      <c r="A17" s="101" t="s">
        <v>38</v>
      </c>
      <c r="B17" s="99">
        <f aca="true" t="shared" si="1" ref="B17:G17">SUM(B9:B16)</f>
        <v>2259339.9299999997</v>
      </c>
      <c r="C17" s="99">
        <f t="shared" si="1"/>
        <v>2660288.97</v>
      </c>
      <c r="D17" s="99" t="e">
        <f t="shared" si="1"/>
        <v>#REF!</v>
      </c>
      <c r="E17" s="99" t="e">
        <f t="shared" si="1"/>
        <v>#REF!</v>
      </c>
      <c r="F17" s="99" t="e">
        <f t="shared" si="1"/>
        <v>#REF!</v>
      </c>
      <c r="G17" s="99" t="e">
        <f t="shared" si="1"/>
        <v>#REF!</v>
      </c>
    </row>
    <row r="18" s="36" customFormat="1" ht="12.75">
      <c r="B18" s="26"/>
    </row>
    <row r="19" spans="1:7" s="36" customFormat="1" ht="12.75">
      <c r="A19" s="99" t="s">
        <v>132</v>
      </c>
      <c r="B19" s="99">
        <f aca="true" t="shared" si="2" ref="B19:G19">+B7+B17</f>
        <v>5376244.93</v>
      </c>
      <c r="C19" s="99">
        <f t="shared" si="2"/>
        <v>5817821.970000001</v>
      </c>
      <c r="D19" s="99" t="e">
        <f t="shared" si="2"/>
        <v>#REF!</v>
      </c>
      <c r="E19" s="99" t="e">
        <f t="shared" si="2"/>
        <v>#REF!</v>
      </c>
      <c r="F19" s="99" t="e">
        <f t="shared" si="2"/>
        <v>#REF!</v>
      </c>
      <c r="G19" s="99" t="e">
        <f t="shared" si="2"/>
        <v>#REF!</v>
      </c>
    </row>
    <row r="20" spans="3:5" ht="12.75">
      <c r="C20" s="103"/>
      <c r="D20" s="103"/>
      <c r="E20" s="103"/>
    </row>
    <row r="21" spans="3:5" ht="12.75">
      <c r="C21" s="103"/>
      <c r="D21" s="103"/>
      <c r="E21" s="103"/>
    </row>
    <row r="22" spans="1:6" ht="12.75" hidden="1">
      <c r="A22" s="104"/>
      <c r="B22" s="104"/>
      <c r="C22" s="105"/>
      <c r="D22" s="105">
        <f>+D3-E3</f>
        <v>13310</v>
      </c>
      <c r="E22" s="105" t="s">
        <v>30</v>
      </c>
      <c r="F22" s="104"/>
    </row>
    <row r="23" spans="1:6" ht="12.75" hidden="1">
      <c r="A23" s="104"/>
      <c r="B23" s="104"/>
      <c r="C23" s="105"/>
      <c r="D23" s="105"/>
      <c r="E23" s="105"/>
      <c r="F23" s="104"/>
    </row>
    <row r="24" spans="1:6" ht="12.75" hidden="1">
      <c r="A24" s="104"/>
      <c r="B24" s="104"/>
      <c r="C24" s="105"/>
      <c r="D24" s="105"/>
      <c r="E24" s="105"/>
      <c r="F24" s="104"/>
    </row>
    <row r="25" spans="1:6" ht="12.75" hidden="1">
      <c r="A25" s="104"/>
      <c r="B25" s="104"/>
      <c r="C25" s="105"/>
      <c r="D25" s="105"/>
      <c r="E25" s="105"/>
      <c r="F25" s="104"/>
    </row>
    <row r="26" spans="1:6" ht="12.75" hidden="1">
      <c r="A26" s="104"/>
      <c r="B26" s="104"/>
      <c r="C26" s="105"/>
      <c r="D26" s="105"/>
      <c r="E26" s="105"/>
      <c r="F26" s="104"/>
    </row>
    <row r="27" spans="1:6" ht="12.75" hidden="1">
      <c r="A27" s="104"/>
      <c r="B27" s="104"/>
      <c r="C27" s="105"/>
      <c r="D27" s="105"/>
      <c r="E27" s="105"/>
      <c r="F27" s="104"/>
    </row>
    <row r="28" spans="3:5" ht="12.75">
      <c r="C28" s="103"/>
      <c r="D28" s="103"/>
      <c r="E28" s="103"/>
    </row>
    <row r="29" spans="3:5" ht="12.75">
      <c r="C29" s="103"/>
      <c r="D29" s="103"/>
      <c r="E29" s="103"/>
    </row>
    <row r="30" ht="12.75" hidden="1">
      <c r="E30" s="106" t="s">
        <v>36</v>
      </c>
    </row>
    <row r="31" ht="12.75" hidden="1"/>
    <row r="32" spans="3:5" ht="12.75" hidden="1">
      <c r="C32" s="83">
        <f>+C3</f>
        <v>2068000</v>
      </c>
      <c r="E32" s="103">
        <f>+E3</f>
        <v>2321790</v>
      </c>
    </row>
    <row r="33" ht="12.75" hidden="1">
      <c r="E33" s="103">
        <f>+E4</f>
        <v>283780.67</v>
      </c>
    </row>
    <row r="34" ht="12.75" hidden="1">
      <c r="E34" s="103">
        <f>+E5</f>
        <v>542799.1399999999</v>
      </c>
    </row>
    <row r="35" ht="12.75" hidden="1">
      <c r="E35" s="103"/>
    </row>
    <row r="36" spans="3:5" ht="12.75" hidden="1">
      <c r="C36" s="83">
        <v>2323252</v>
      </c>
      <c r="E36" s="107">
        <f>SUM(E32:E34)</f>
        <v>3148369.8099999996</v>
      </c>
    </row>
    <row r="37" spans="3:5" ht="12.75" hidden="1">
      <c r="C37" s="83">
        <v>791599</v>
      </c>
      <c r="E37" s="103"/>
    </row>
    <row r="38" spans="3:5" ht="12.75" hidden="1">
      <c r="C38" s="83">
        <f>+C36-C37</f>
        <v>1531653</v>
      </c>
      <c r="E38" s="103" t="e">
        <f>+E9</f>
        <v>#REF!</v>
      </c>
    </row>
    <row r="39" ht="12.75" hidden="1">
      <c r="E39" s="103">
        <f>+E10</f>
        <v>2368</v>
      </c>
    </row>
    <row r="40" ht="12.75" hidden="1">
      <c r="E40" s="103">
        <f>+E11-750000</f>
        <v>747750.6699999999</v>
      </c>
    </row>
    <row r="41" ht="12.75" hidden="1">
      <c r="E41" s="103">
        <f>+E12</f>
        <v>0</v>
      </c>
    </row>
    <row r="42" ht="12.75" hidden="1">
      <c r="E42" s="103">
        <f>+E13</f>
        <v>32286</v>
      </c>
    </row>
    <row r="43" ht="12.75" hidden="1">
      <c r="E43" s="103">
        <f>+E14</f>
        <v>18397</v>
      </c>
    </row>
    <row r="44" ht="12.75" hidden="1">
      <c r="E44" s="103" t="e">
        <f>+E15</f>
        <v>#REF!</v>
      </c>
    </row>
    <row r="45" ht="12.75" hidden="1">
      <c r="E45" s="103"/>
    </row>
    <row r="46" ht="12.75" hidden="1">
      <c r="E46" s="108" t="e">
        <f>SUM(E38:E45)</f>
        <v>#REF!</v>
      </c>
    </row>
    <row r="47" ht="12.75" hidden="1">
      <c r="E47" s="103"/>
    </row>
    <row r="48" ht="12.75" hidden="1">
      <c r="E48" s="109" t="e">
        <f>+E36+E46</f>
        <v>#REF!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</sheetData>
  <printOptions horizontalCentered="1"/>
  <pageMargins left="0" right="0" top="1" bottom="1" header="0.5" footer="0.5"/>
  <pageSetup fitToHeight="1" fitToWidth="1" horizontalDpi="600" verticalDpi="600" orientation="landscape"/>
  <headerFooter>
    <oddHeader>&amp;C&amp;"Times New Roman,Bold"&amp;12&amp;K000000Funds Summary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="150" zoomScaleNormal="150" zoomScalePageLayoutView="150" workbookViewId="0" topLeftCell="A12">
      <selection activeCell="A1" sqref="A1:I25"/>
    </sheetView>
  </sheetViews>
  <sheetFormatPr defaultColWidth="8.75390625" defaultRowHeight="12.75"/>
  <cols>
    <col min="1" max="1" width="8.75390625" style="20" customWidth="1"/>
    <col min="2" max="2" width="24.625" style="20" bestFit="1" customWidth="1"/>
    <col min="3" max="3" width="8.75390625" style="20" customWidth="1"/>
    <col min="4" max="4" width="10.00390625" style="20" bestFit="1" customWidth="1"/>
    <col min="5" max="5" width="10.00390625" style="20" customWidth="1"/>
    <col min="6" max="6" width="10.00390625" style="20" bestFit="1" customWidth="1"/>
    <col min="7" max="7" width="11.25390625" style="20" bestFit="1" customWidth="1"/>
    <col min="8" max="8" width="12.875" style="20" bestFit="1" customWidth="1"/>
    <col min="9" max="9" width="12.875" style="20" customWidth="1"/>
    <col min="11" max="16384" width="8.75390625" style="20" customWidth="1"/>
  </cols>
  <sheetData>
    <row r="1" spans="1:9" s="157" customFormat="1" ht="12.75">
      <c r="A1" s="156" t="s">
        <v>300</v>
      </c>
      <c r="B1" s="156" t="s">
        <v>295</v>
      </c>
      <c r="C1" s="39">
        <v>2012</v>
      </c>
      <c r="D1" s="39">
        <v>2013</v>
      </c>
      <c r="E1" s="39">
        <v>2014</v>
      </c>
      <c r="F1" s="39">
        <v>2015</v>
      </c>
      <c r="G1" s="56" t="s">
        <v>530</v>
      </c>
      <c r="H1" s="56" t="s">
        <v>547</v>
      </c>
      <c r="I1" s="47" t="s">
        <v>546</v>
      </c>
    </row>
    <row r="2" spans="1:9" ht="12.75">
      <c r="A2" s="152" t="s">
        <v>46</v>
      </c>
      <c r="B2" s="152" t="s">
        <v>532</v>
      </c>
      <c r="C2" s="20">
        <v>3139.7</v>
      </c>
      <c r="D2" s="20">
        <v>23405.03</v>
      </c>
      <c r="E2" s="20">
        <v>2227.34</v>
      </c>
      <c r="F2" s="20">
        <v>652.35</v>
      </c>
      <c r="G2" s="20">
        <v>3000</v>
      </c>
      <c r="H2" s="20">
        <v>4798.06</v>
      </c>
      <c r="I2" s="20">
        <v>5500</v>
      </c>
    </row>
    <row r="3" spans="1:9" ht="12.75">
      <c r="A3" s="152" t="s">
        <v>98</v>
      </c>
      <c r="B3" s="152" t="s">
        <v>184</v>
      </c>
      <c r="C3" s="20">
        <v>62305.3</v>
      </c>
      <c r="D3" s="20">
        <v>54447.82</v>
      </c>
      <c r="E3" s="20">
        <v>79271.22</v>
      </c>
      <c r="F3" s="20">
        <v>45068.38</v>
      </c>
      <c r="G3" s="20">
        <v>75000</v>
      </c>
      <c r="H3" s="20">
        <v>32881.69</v>
      </c>
      <c r="I3" s="20">
        <v>75000</v>
      </c>
    </row>
    <row r="4" spans="1:9" ht="12.75">
      <c r="A4" s="152" t="s">
        <v>247</v>
      </c>
      <c r="B4" s="152" t="s">
        <v>477</v>
      </c>
      <c r="C4" s="20">
        <v>16584.65</v>
      </c>
      <c r="D4" s="20">
        <v>10468.13</v>
      </c>
      <c r="E4" s="20">
        <v>25543.86</v>
      </c>
      <c r="F4" s="20">
        <v>4739.53</v>
      </c>
      <c r="G4" s="20">
        <v>15000</v>
      </c>
      <c r="H4" s="20">
        <v>757.95</v>
      </c>
      <c r="I4" s="20">
        <v>15000</v>
      </c>
    </row>
    <row r="5" spans="1:9" ht="12.75">
      <c r="A5" s="152" t="s">
        <v>248</v>
      </c>
      <c r="B5" s="152" t="s">
        <v>93</v>
      </c>
      <c r="C5" s="20">
        <v>3636</v>
      </c>
      <c r="D5" s="20">
        <v>3778.62</v>
      </c>
      <c r="E5" s="20">
        <v>3406.92</v>
      </c>
      <c r="F5" s="20">
        <v>3214.07</v>
      </c>
      <c r="G5" s="20">
        <v>4000</v>
      </c>
      <c r="H5" s="20">
        <v>2742.23</v>
      </c>
      <c r="I5" s="20">
        <v>4000</v>
      </c>
    </row>
    <row r="6" spans="1:9" ht="12.75">
      <c r="A6" s="152" t="s">
        <v>545</v>
      </c>
      <c r="B6" s="152" t="s">
        <v>475</v>
      </c>
      <c r="C6" s="20">
        <v>57461.09000000001</v>
      </c>
      <c r="D6" s="20">
        <v>43108.58</v>
      </c>
      <c r="E6" s="20">
        <v>28131.89</v>
      </c>
      <c r="F6" s="20">
        <v>68827.22</v>
      </c>
      <c r="G6" s="20">
        <v>53000</v>
      </c>
      <c r="H6" s="20">
        <v>27040.9</v>
      </c>
      <c r="I6" s="20">
        <v>35000</v>
      </c>
    </row>
    <row r="7" spans="1:9" ht="12.75">
      <c r="A7" s="152" t="s">
        <v>53</v>
      </c>
      <c r="B7" s="152" t="s">
        <v>243</v>
      </c>
      <c r="C7" s="20">
        <v>1030</v>
      </c>
      <c r="D7" s="20">
        <v>936.33</v>
      </c>
      <c r="E7" s="20">
        <v>0</v>
      </c>
      <c r="F7" s="20">
        <v>0</v>
      </c>
      <c r="G7" s="20">
        <v>1500</v>
      </c>
      <c r="H7" s="20">
        <v>0</v>
      </c>
      <c r="I7" s="20">
        <v>1500</v>
      </c>
    </row>
    <row r="8" spans="1:9" ht="15" customHeight="1">
      <c r="A8" s="152" t="s">
        <v>123</v>
      </c>
      <c r="B8" s="152" t="s">
        <v>101</v>
      </c>
      <c r="C8" s="20">
        <v>53702.16</v>
      </c>
      <c r="D8" s="20">
        <v>69192.64</v>
      </c>
      <c r="E8" s="20">
        <v>69428.65</v>
      </c>
      <c r="F8" s="20">
        <v>79964.62</v>
      </c>
      <c r="G8" s="20">
        <v>74000</v>
      </c>
      <c r="H8" s="20">
        <v>65570.13</v>
      </c>
      <c r="I8" s="20">
        <v>74000</v>
      </c>
    </row>
    <row r="9" spans="1:2" ht="12.75">
      <c r="A9" s="152"/>
      <c r="B9" s="152"/>
    </row>
    <row r="10" spans="1:9" ht="12.75">
      <c r="A10" s="28"/>
      <c r="B10" s="153" t="s">
        <v>418</v>
      </c>
      <c r="C10" s="28">
        <f aca="true" t="shared" si="0" ref="C10:G10">SUM(C2:C8)</f>
        <v>197858.9</v>
      </c>
      <c r="D10" s="28">
        <f t="shared" si="0"/>
        <v>205337.14999999997</v>
      </c>
      <c r="E10" s="28">
        <f t="shared" si="0"/>
        <v>208009.87999999998</v>
      </c>
      <c r="F10" s="28">
        <f t="shared" si="0"/>
        <v>202466.16999999998</v>
      </c>
      <c r="G10" s="28">
        <f t="shared" si="0"/>
        <v>225500</v>
      </c>
      <c r="H10" s="28">
        <f>SUM(H2:H8)</f>
        <v>133790.96000000002</v>
      </c>
      <c r="I10" s="28">
        <f>SUM(I2:I8)</f>
        <v>210000</v>
      </c>
    </row>
    <row r="12" spans="1:9" s="158" customFormat="1" ht="12.75">
      <c r="A12" s="156" t="s">
        <v>37</v>
      </c>
      <c r="B12" s="156" t="s">
        <v>112</v>
      </c>
      <c r="C12" s="39">
        <v>2012</v>
      </c>
      <c r="D12" s="39">
        <v>2013</v>
      </c>
      <c r="E12" s="39">
        <v>2014</v>
      </c>
      <c r="F12" s="39">
        <v>2015</v>
      </c>
      <c r="G12" s="56" t="s">
        <v>530</v>
      </c>
      <c r="H12" s="56" t="s">
        <v>547</v>
      </c>
      <c r="I12" s="47" t="s">
        <v>546</v>
      </c>
    </row>
    <row r="13" spans="1:9" s="26" customFormat="1" ht="12.75">
      <c r="A13" s="152" t="s">
        <v>188</v>
      </c>
      <c r="B13" s="152" t="s">
        <v>375</v>
      </c>
      <c r="C13" s="26">
        <v>869.6</v>
      </c>
      <c r="E13" s="26">
        <v>4678.83</v>
      </c>
      <c r="F13" s="26">
        <v>263525.67</v>
      </c>
      <c r="G13" s="26">
        <v>15000</v>
      </c>
      <c r="H13" s="26">
        <v>2792.3</v>
      </c>
      <c r="I13" s="26">
        <v>8000</v>
      </c>
    </row>
    <row r="14" spans="1:9" s="26" customFormat="1" ht="12.75">
      <c r="A14" s="152" t="s">
        <v>168</v>
      </c>
      <c r="B14" s="152" t="s">
        <v>383</v>
      </c>
      <c r="C14" s="26">
        <v>2147.95</v>
      </c>
      <c r="D14" s="26">
        <v>1968.68</v>
      </c>
      <c r="E14" s="26">
        <v>2825.96</v>
      </c>
      <c r="F14" s="26">
        <v>1682.62</v>
      </c>
      <c r="G14" s="26">
        <v>3000</v>
      </c>
      <c r="H14" s="26">
        <v>553.71</v>
      </c>
      <c r="I14" s="26">
        <v>3000</v>
      </c>
    </row>
    <row r="15" spans="1:9" s="26" customFormat="1" ht="12.75">
      <c r="A15" s="152" t="s">
        <v>236</v>
      </c>
      <c r="B15" s="152" t="s">
        <v>230</v>
      </c>
      <c r="C15" s="26">
        <v>5487</v>
      </c>
      <c r="D15" s="26">
        <v>8003</v>
      </c>
      <c r="E15" s="26">
        <v>50729.73</v>
      </c>
      <c r="F15" s="26">
        <v>41233.25</v>
      </c>
      <c r="G15" s="26">
        <v>52000</v>
      </c>
      <c r="H15" s="26">
        <v>22555</v>
      </c>
      <c r="I15" s="26">
        <v>52000</v>
      </c>
    </row>
    <row r="16" spans="1:9" s="26" customFormat="1" ht="15" customHeight="1">
      <c r="A16" s="152" t="s">
        <v>161</v>
      </c>
      <c r="B16" s="152" t="s">
        <v>101</v>
      </c>
      <c r="C16" s="26">
        <v>9120.68</v>
      </c>
      <c r="D16" s="26">
        <v>4440.56</v>
      </c>
      <c r="E16" s="26">
        <v>21939.36</v>
      </c>
      <c r="F16" s="26">
        <v>15848.19</v>
      </c>
      <c r="G16" s="26">
        <v>22000</v>
      </c>
      <c r="H16" s="26">
        <v>5070.62</v>
      </c>
      <c r="I16" s="26">
        <v>22000</v>
      </c>
    </row>
    <row r="17" spans="1:2" s="26" customFormat="1" ht="15" customHeight="1">
      <c r="A17" s="152"/>
      <c r="B17" s="152"/>
    </row>
    <row r="18" spans="1:9" s="26" customFormat="1" ht="12.75">
      <c r="A18" s="154"/>
      <c r="B18" s="153" t="s">
        <v>421</v>
      </c>
      <c r="C18" s="155">
        <f aca="true" t="shared" si="1" ref="C18:G18">SUM(C13:C16)</f>
        <v>17625.23</v>
      </c>
      <c r="D18" s="155">
        <f t="shared" si="1"/>
        <v>14412.240000000002</v>
      </c>
      <c r="E18" s="155">
        <f t="shared" si="1"/>
        <v>80173.88</v>
      </c>
      <c r="F18" s="155">
        <f t="shared" si="1"/>
        <v>322289.73</v>
      </c>
      <c r="G18" s="155">
        <f t="shared" si="1"/>
        <v>92000</v>
      </c>
      <c r="H18" s="155">
        <f>SUM(H13:H16)</f>
        <v>30971.63</v>
      </c>
      <c r="I18" s="155">
        <f>SUM(I13:I16)</f>
        <v>85000</v>
      </c>
    </row>
    <row r="20" spans="1:9" s="157" customFormat="1" ht="12.75">
      <c r="A20" s="156" t="s">
        <v>37</v>
      </c>
      <c r="B20" s="156" t="s">
        <v>420</v>
      </c>
      <c r="C20" s="39">
        <v>2012</v>
      </c>
      <c r="D20" s="39">
        <v>2013</v>
      </c>
      <c r="E20" s="39">
        <v>2014</v>
      </c>
      <c r="F20" s="39">
        <v>2015</v>
      </c>
      <c r="G20" s="56" t="s">
        <v>530</v>
      </c>
      <c r="H20" s="56" t="s">
        <v>547</v>
      </c>
      <c r="I20" s="47" t="s">
        <v>546</v>
      </c>
    </row>
    <row r="21" spans="1:9" ht="12.75">
      <c r="A21" s="152" t="s">
        <v>124</v>
      </c>
      <c r="B21" s="152" t="s">
        <v>82</v>
      </c>
      <c r="C21" s="20">
        <v>83.84</v>
      </c>
      <c r="D21" s="20">
        <v>911.87</v>
      </c>
      <c r="E21" s="20">
        <v>182.34</v>
      </c>
      <c r="F21" s="20">
        <v>10372.81</v>
      </c>
      <c r="G21" s="20">
        <v>10800</v>
      </c>
      <c r="H21" s="20">
        <v>9306.3</v>
      </c>
      <c r="I21" s="20">
        <v>8000</v>
      </c>
    </row>
    <row r="22" spans="1:9" ht="12.75">
      <c r="A22" s="152" t="s">
        <v>91</v>
      </c>
      <c r="B22" s="152" t="s">
        <v>177</v>
      </c>
      <c r="C22" s="20">
        <v>1557.52</v>
      </c>
      <c r="D22" s="20">
        <v>918.74</v>
      </c>
      <c r="E22" s="20">
        <v>8704.45</v>
      </c>
      <c r="F22" s="20">
        <v>3124.46</v>
      </c>
      <c r="G22" s="20">
        <v>4000</v>
      </c>
      <c r="H22" s="20">
        <v>4285.4</v>
      </c>
      <c r="I22" s="20">
        <v>4500</v>
      </c>
    </row>
    <row r="23" spans="1:9" ht="12.75">
      <c r="A23" s="152" t="s">
        <v>70</v>
      </c>
      <c r="B23" s="152" t="s">
        <v>474</v>
      </c>
      <c r="C23" s="20">
        <v>971.31</v>
      </c>
      <c r="D23" s="20">
        <v>10</v>
      </c>
      <c r="E23" s="20">
        <v>27316.79</v>
      </c>
      <c r="F23" s="20">
        <v>1170</v>
      </c>
      <c r="G23" s="20">
        <v>10000</v>
      </c>
      <c r="H23" s="20">
        <v>11104.85</v>
      </c>
      <c r="I23" s="20">
        <v>11500</v>
      </c>
    </row>
    <row r="24" spans="1:2" ht="12.75">
      <c r="A24" s="152"/>
      <c r="B24" s="152"/>
    </row>
    <row r="25" spans="1:9" ht="12.75">
      <c r="A25" s="28"/>
      <c r="B25" s="153" t="s">
        <v>419</v>
      </c>
      <c r="C25" s="28">
        <f aca="true" t="shared" si="2" ref="C25:G25">SUM(C21:C24)</f>
        <v>2612.67</v>
      </c>
      <c r="D25" s="28">
        <f t="shared" si="2"/>
        <v>1840.6100000000001</v>
      </c>
      <c r="E25" s="28">
        <f t="shared" si="2"/>
        <v>36203.58</v>
      </c>
      <c r="F25" s="28">
        <f t="shared" si="2"/>
        <v>14667.27</v>
      </c>
      <c r="G25" s="28">
        <f t="shared" si="2"/>
        <v>24800</v>
      </c>
      <c r="H25" s="28">
        <f>SUM(H21:H24)</f>
        <v>24696.55</v>
      </c>
      <c r="I25" s="28">
        <f>SUM(I21:I24)</f>
        <v>24000</v>
      </c>
    </row>
  </sheetData>
  <printOptions gridLines="1" horizontalCentered="1"/>
  <pageMargins left="0.5" right="0.5" top="1.5" bottom="1" header="1" footer="0.5"/>
  <pageSetup fitToHeight="1" fitToWidth="1" horizontalDpi="600" verticalDpi="600" orientation="landscape" scale="93"/>
  <headerFooter>
    <oddHeader>&amp;C&amp;"Times New Roman,Bold"&amp;12&amp;K000000Road Maintenance and Traffic Control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150" zoomScaleNormal="150" zoomScalePageLayoutView="150" workbookViewId="0" topLeftCell="A1">
      <selection activeCell="I6" sqref="I6"/>
    </sheetView>
  </sheetViews>
  <sheetFormatPr defaultColWidth="10.875" defaultRowHeight="12.75"/>
  <cols>
    <col min="1" max="1" width="6.875" style="26" bestFit="1" customWidth="1"/>
    <col min="2" max="2" width="21.125" style="26" bestFit="1" customWidth="1"/>
    <col min="3" max="4" width="10.875" style="26" bestFit="1" customWidth="1"/>
    <col min="5" max="5" width="10.875" style="26" customWidth="1"/>
    <col min="6" max="6" width="10.875" style="26" bestFit="1" customWidth="1"/>
    <col min="7" max="7" width="10.625" style="26" customWidth="1"/>
    <col min="8" max="9" width="11.25390625" style="26" customWidth="1"/>
    <col min="10" max="16384" width="10.875" style="26" customWidth="1"/>
  </cols>
  <sheetData>
    <row r="1" spans="1:9" s="158" customFormat="1" ht="12.75">
      <c r="A1" s="227" t="s">
        <v>37</v>
      </c>
      <c r="B1" s="227" t="s">
        <v>251</v>
      </c>
      <c r="C1" s="172">
        <v>2012</v>
      </c>
      <c r="D1" s="172">
        <v>2013</v>
      </c>
      <c r="E1" s="172">
        <v>2014</v>
      </c>
      <c r="F1" s="172">
        <v>2015</v>
      </c>
      <c r="G1" s="56" t="s">
        <v>530</v>
      </c>
      <c r="H1" s="56" t="s">
        <v>547</v>
      </c>
      <c r="I1" s="56" t="s">
        <v>546</v>
      </c>
    </row>
    <row r="2" spans="1:9" ht="12.75">
      <c r="A2" s="228" t="s">
        <v>200</v>
      </c>
      <c r="B2" s="228" t="s">
        <v>190</v>
      </c>
      <c r="C2" s="68">
        <v>18519</v>
      </c>
      <c r="D2" s="68">
        <v>17881</v>
      </c>
      <c r="E2" s="68">
        <v>18715</v>
      </c>
      <c r="F2" s="68">
        <v>19204</v>
      </c>
      <c r="G2" s="68">
        <v>20000</v>
      </c>
      <c r="H2" s="68">
        <v>20068</v>
      </c>
      <c r="I2" s="68">
        <v>21000</v>
      </c>
    </row>
    <row r="3" spans="1:9" ht="12.75">
      <c r="A3" s="228" t="s">
        <v>48</v>
      </c>
      <c r="B3" s="228" t="s">
        <v>191</v>
      </c>
      <c r="C3" s="68">
        <v>6664</v>
      </c>
      <c r="D3" s="68">
        <v>6516</v>
      </c>
      <c r="E3" s="68">
        <v>7833</v>
      </c>
      <c r="F3" s="68">
        <v>7918</v>
      </c>
      <c r="G3" s="68">
        <v>8200</v>
      </c>
      <c r="H3" s="68">
        <v>8163</v>
      </c>
      <c r="I3" s="68">
        <v>8500</v>
      </c>
    </row>
    <row r="4" spans="1:9" ht="12.75">
      <c r="A4" s="228" t="s">
        <v>223</v>
      </c>
      <c r="B4" s="228" t="s">
        <v>85</v>
      </c>
      <c r="C4" s="68">
        <v>52138.23</v>
      </c>
      <c r="D4" s="68">
        <v>57343.71</v>
      </c>
      <c r="E4" s="68">
        <v>61340.33</v>
      </c>
      <c r="F4" s="68">
        <v>56351.8</v>
      </c>
      <c r="G4" s="68">
        <v>61000</v>
      </c>
      <c r="H4" s="68">
        <v>60330</v>
      </c>
      <c r="I4" s="68">
        <v>62000</v>
      </c>
    </row>
    <row r="5" spans="1:9" ht="12.75">
      <c r="A5" s="228" t="s">
        <v>339</v>
      </c>
      <c r="B5" s="229" t="s">
        <v>301</v>
      </c>
      <c r="C5" s="68">
        <v>19125</v>
      </c>
      <c r="D5" s="68">
        <v>22291</v>
      </c>
      <c r="E5" s="68">
        <v>34427</v>
      </c>
      <c r="F5" s="68">
        <v>36577</v>
      </c>
      <c r="G5" s="68">
        <v>36000</v>
      </c>
      <c r="H5" s="68">
        <v>32186</v>
      </c>
      <c r="I5" s="68">
        <v>36000</v>
      </c>
    </row>
    <row r="6" spans="1:9" ht="12.75">
      <c r="A6" s="228" t="s">
        <v>137</v>
      </c>
      <c r="B6" s="228" t="s">
        <v>250</v>
      </c>
      <c r="C6" s="86">
        <v>5653.28</v>
      </c>
      <c r="D6" s="86">
        <v>2632.9</v>
      </c>
      <c r="E6" s="86">
        <v>6703.14</v>
      </c>
      <c r="F6" s="68">
        <v>8442.11</v>
      </c>
      <c r="G6" s="68">
        <v>8500</v>
      </c>
      <c r="H6" s="68">
        <v>7266</v>
      </c>
      <c r="I6" s="68">
        <v>8500</v>
      </c>
    </row>
    <row r="7" spans="1:9" ht="12.75">
      <c r="A7" s="228" t="s">
        <v>222</v>
      </c>
      <c r="B7" s="228" t="s">
        <v>167</v>
      </c>
      <c r="C7" s="68">
        <v>24809</v>
      </c>
      <c r="D7" s="68">
        <v>30427</v>
      </c>
      <c r="E7" s="68">
        <v>33418</v>
      </c>
      <c r="F7" s="68">
        <v>37192</v>
      </c>
      <c r="G7" s="68">
        <v>37000</v>
      </c>
      <c r="H7" s="68">
        <v>36917</v>
      </c>
      <c r="I7" s="68">
        <v>38000</v>
      </c>
    </row>
    <row r="8" spans="1:9" ht="12.75">
      <c r="A8" s="228" t="s">
        <v>149</v>
      </c>
      <c r="B8" s="229" t="s">
        <v>213</v>
      </c>
      <c r="C8" s="86">
        <v>211923.16</v>
      </c>
      <c r="D8" s="86">
        <v>201449.24</v>
      </c>
      <c r="E8" s="86">
        <v>225322.17</v>
      </c>
      <c r="F8" s="68">
        <v>232796.97</v>
      </c>
      <c r="G8" s="68">
        <v>227000</v>
      </c>
      <c r="H8" s="68">
        <v>247882</v>
      </c>
      <c r="I8" s="68">
        <v>248087.98</v>
      </c>
    </row>
    <row r="9" spans="1:9" ht="12.75">
      <c r="A9" s="228" t="s">
        <v>150</v>
      </c>
      <c r="B9" s="228" t="s">
        <v>198</v>
      </c>
      <c r="C9" s="68">
        <v>31007</v>
      </c>
      <c r="D9" s="68">
        <v>21422</v>
      </c>
      <c r="E9" s="68">
        <v>21212</v>
      </c>
      <c r="F9" s="68">
        <v>47018.78</v>
      </c>
      <c r="G9" s="68">
        <v>37041</v>
      </c>
      <c r="H9" s="68">
        <v>36540</v>
      </c>
      <c r="I9" s="68">
        <v>47000</v>
      </c>
    </row>
    <row r="10" spans="1:9" ht="12.75">
      <c r="A10" s="228" t="s">
        <v>79</v>
      </c>
      <c r="B10" s="228" t="s">
        <v>214</v>
      </c>
      <c r="C10" s="68">
        <v>0</v>
      </c>
      <c r="D10" s="68">
        <v>0</v>
      </c>
      <c r="E10" s="68">
        <v>0</v>
      </c>
      <c r="F10" s="68">
        <v>0</v>
      </c>
      <c r="G10" s="68">
        <v>5000</v>
      </c>
      <c r="H10" s="68">
        <v>0</v>
      </c>
      <c r="I10" s="68">
        <v>5000</v>
      </c>
    </row>
    <row r="11" spans="1:9" ht="12.75">
      <c r="A11" s="228" t="s">
        <v>217</v>
      </c>
      <c r="B11" s="228" t="s">
        <v>179</v>
      </c>
      <c r="C11" s="68">
        <v>8390</v>
      </c>
      <c r="D11" s="68">
        <v>8390</v>
      </c>
      <c r="E11" s="68">
        <v>7820</v>
      </c>
      <c r="F11" s="68">
        <v>7320</v>
      </c>
      <c r="G11" s="68">
        <v>8400</v>
      </c>
      <c r="H11" s="68">
        <v>7284</v>
      </c>
      <c r="I11" s="68">
        <v>8500</v>
      </c>
    </row>
    <row r="12" spans="1:9" ht="12.75">
      <c r="A12" s="230"/>
      <c r="B12" s="230"/>
      <c r="C12" s="68"/>
      <c r="D12" s="68"/>
      <c r="E12" s="68"/>
      <c r="F12" s="68"/>
      <c r="G12" s="68"/>
      <c r="H12" s="68"/>
      <c r="I12" s="68"/>
    </row>
    <row r="13" spans="1:9" ht="12.75">
      <c r="A13" s="231"/>
      <c r="B13" s="232" t="s">
        <v>423</v>
      </c>
      <c r="C13" s="233">
        <f aca="true" t="shared" si="0" ref="C13:G13">SUM(C2:C11)</f>
        <v>378228.67000000004</v>
      </c>
      <c r="D13" s="233">
        <f t="shared" si="0"/>
        <v>368352.85</v>
      </c>
      <c r="E13" s="233">
        <f t="shared" si="0"/>
        <v>416790.64</v>
      </c>
      <c r="F13" s="233">
        <f t="shared" si="0"/>
        <v>452820.66000000003</v>
      </c>
      <c r="G13" s="233">
        <f t="shared" si="0"/>
        <v>448141</v>
      </c>
      <c r="H13" s="233">
        <f>SUM(H2:H11)</f>
        <v>456636</v>
      </c>
      <c r="I13" s="233">
        <f>SUM(I2:I11)</f>
        <v>482587.98</v>
      </c>
    </row>
    <row r="14" spans="1:9" ht="12.75">
      <c r="A14" s="68"/>
      <c r="B14" s="68"/>
      <c r="C14" s="68"/>
      <c r="D14" s="68"/>
      <c r="E14" s="68"/>
      <c r="F14" s="68"/>
      <c r="G14" s="171"/>
      <c r="H14" s="68"/>
      <c r="I14" s="68"/>
    </row>
    <row r="15" spans="1:9" s="158" customFormat="1" ht="12.75">
      <c r="A15" s="227" t="s">
        <v>37</v>
      </c>
      <c r="B15" s="227" t="s">
        <v>130</v>
      </c>
      <c r="C15" s="172">
        <v>2012</v>
      </c>
      <c r="D15" s="172">
        <v>2013</v>
      </c>
      <c r="E15" s="172">
        <v>2014</v>
      </c>
      <c r="F15" s="172">
        <v>2015</v>
      </c>
      <c r="G15" s="56" t="s">
        <v>530</v>
      </c>
      <c r="H15" s="56" t="s">
        <v>547</v>
      </c>
      <c r="I15" s="56" t="s">
        <v>546</v>
      </c>
    </row>
    <row r="16" spans="1:10" ht="12.75">
      <c r="A16" s="234" t="s">
        <v>175</v>
      </c>
      <c r="B16" s="234" t="s">
        <v>107</v>
      </c>
      <c r="C16" s="68">
        <v>648646.07</v>
      </c>
      <c r="D16" s="68">
        <v>741283.6499999999</v>
      </c>
      <c r="E16" s="68">
        <v>703979.12</v>
      </c>
      <c r="F16" s="86">
        <v>726764.62</v>
      </c>
      <c r="G16" s="68">
        <v>773000</v>
      </c>
      <c r="H16" s="68">
        <v>714617</v>
      </c>
      <c r="I16" s="68">
        <v>773000</v>
      </c>
      <c r="J16" s="31"/>
    </row>
    <row r="17" spans="1:10" ht="12.75">
      <c r="A17" s="234"/>
      <c r="B17" s="234"/>
      <c r="C17" s="68"/>
      <c r="D17" s="68"/>
      <c r="E17" s="68"/>
      <c r="F17" s="68"/>
      <c r="G17" s="86"/>
      <c r="H17" s="68"/>
      <c r="I17" s="68"/>
      <c r="J17" s="31"/>
    </row>
    <row r="18" spans="1:9" ht="12.75">
      <c r="A18" s="68"/>
      <c r="B18" s="232" t="s">
        <v>513</v>
      </c>
      <c r="C18" s="68">
        <f aca="true" t="shared" si="1" ref="C18:I18">SUM(C16)</f>
        <v>648646.07</v>
      </c>
      <c r="D18" s="68">
        <f t="shared" si="1"/>
        <v>741283.6499999999</v>
      </c>
      <c r="E18" s="68">
        <f t="shared" si="1"/>
        <v>703979.12</v>
      </c>
      <c r="F18" s="68">
        <f t="shared" si="1"/>
        <v>726764.62</v>
      </c>
      <c r="G18" s="68">
        <f t="shared" si="1"/>
        <v>773000</v>
      </c>
      <c r="H18" s="68">
        <f t="shared" si="1"/>
        <v>714617</v>
      </c>
      <c r="I18" s="68">
        <f t="shared" si="1"/>
        <v>773000</v>
      </c>
    </row>
    <row r="19" spans="1:9" ht="12.75">
      <c r="A19" s="68"/>
      <c r="B19" s="235"/>
      <c r="C19" s="68"/>
      <c r="D19" s="68"/>
      <c r="E19" s="68"/>
      <c r="F19" s="68"/>
      <c r="G19" s="171"/>
      <c r="H19" s="68"/>
      <c r="I19" s="68"/>
    </row>
    <row r="20" spans="1:9" s="158" customFormat="1" ht="12.75">
      <c r="A20" s="227" t="s">
        <v>37</v>
      </c>
      <c r="B20" s="227" t="s">
        <v>508</v>
      </c>
      <c r="C20" s="172">
        <v>2012</v>
      </c>
      <c r="D20" s="172">
        <v>2013</v>
      </c>
      <c r="E20" s="172">
        <v>2014</v>
      </c>
      <c r="F20" s="172">
        <v>2015</v>
      </c>
      <c r="G20" s="56" t="s">
        <v>530</v>
      </c>
      <c r="H20" s="56" t="s">
        <v>547</v>
      </c>
      <c r="I20" s="56" t="s">
        <v>546</v>
      </c>
    </row>
    <row r="21" spans="1:9" ht="12.75">
      <c r="A21" s="236"/>
      <c r="B21" s="232" t="s">
        <v>509</v>
      </c>
      <c r="C21" s="90">
        <v>127592.5</v>
      </c>
      <c r="D21" s="90">
        <v>48448.92999999999</v>
      </c>
      <c r="E21" s="90"/>
      <c r="F21" s="90"/>
      <c r="G21" s="68">
        <v>224356</v>
      </c>
      <c r="H21" s="68"/>
      <c r="I21" s="68"/>
    </row>
    <row r="22" spans="1:10" ht="12.75">
      <c r="A22" s="228"/>
      <c r="B22" s="232" t="s">
        <v>510</v>
      </c>
      <c r="C22" s="68">
        <v>0</v>
      </c>
      <c r="D22" s="68">
        <v>11369.9</v>
      </c>
      <c r="E22" s="68"/>
      <c r="F22" s="86"/>
      <c r="G22" s="68"/>
      <c r="H22" s="68"/>
      <c r="I22" s="68">
        <v>60000</v>
      </c>
      <c r="J22" s="71"/>
    </row>
    <row r="23" spans="1:9" ht="12.75">
      <c r="A23" s="68"/>
      <c r="B23" s="68"/>
      <c r="C23" s="68"/>
      <c r="D23" s="68"/>
      <c r="E23" s="68"/>
      <c r="F23" s="68"/>
      <c r="G23" s="68"/>
      <c r="H23" s="68"/>
      <c r="I23" s="68"/>
    </row>
    <row r="24" spans="1:9" ht="12.75">
      <c r="A24" s="68"/>
      <c r="B24" s="232" t="s">
        <v>514</v>
      </c>
      <c r="C24" s="68">
        <f aca="true" t="shared" si="2" ref="C24:G24">SUM(C21:C22)</f>
        <v>127592.5</v>
      </c>
      <c r="D24" s="68">
        <f t="shared" si="2"/>
        <v>59818.829999999994</v>
      </c>
      <c r="E24" s="68">
        <f t="shared" si="2"/>
        <v>0</v>
      </c>
      <c r="F24" s="68">
        <f t="shared" si="2"/>
        <v>0</v>
      </c>
      <c r="G24" s="68">
        <f t="shared" si="2"/>
        <v>224356</v>
      </c>
      <c r="H24" s="68">
        <f>SUM(H21:H22)</f>
        <v>0</v>
      </c>
      <c r="I24" s="68">
        <f>SUM(I21:I22)</f>
        <v>60000</v>
      </c>
    </row>
  </sheetData>
  <printOptions gridLines="1"/>
  <pageMargins left="0.5" right="0.5" top="1.5" bottom="1" header="1" footer="0.5"/>
  <pageSetup fitToHeight="1" fitToWidth="1" horizontalDpi="600" verticalDpi="600" orientation="landscape" scale="97"/>
  <headerFooter>
    <oddHeader>&amp;C&amp;"Times New Roman,Bold"&amp;12&amp;K000000Insurance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L35"/>
  <sheetViews>
    <sheetView zoomScale="150" zoomScaleNormal="150" zoomScalePageLayoutView="150" workbookViewId="0" topLeftCell="A1">
      <selection activeCell="A1" sqref="A1:I25"/>
    </sheetView>
  </sheetViews>
  <sheetFormatPr defaultColWidth="8.75390625" defaultRowHeight="12.75"/>
  <cols>
    <col min="1" max="1" width="6.875" style="35" bestFit="1" customWidth="1"/>
    <col min="2" max="2" width="21.25390625" style="5" bestFit="1" customWidth="1"/>
    <col min="3" max="4" width="8.75390625" style="5" bestFit="1" customWidth="1"/>
    <col min="5" max="5" width="9.875" style="5" customWidth="1"/>
    <col min="6" max="6" width="10.875" style="5" bestFit="1" customWidth="1"/>
    <col min="7" max="7" width="11.75390625" style="18" bestFit="1" customWidth="1"/>
    <col min="8" max="9" width="11.75390625" style="18" customWidth="1"/>
    <col min="10" max="10" width="10.00390625" style="5" bestFit="1" customWidth="1"/>
    <col min="11" max="11" width="8.75390625" style="5" customWidth="1"/>
    <col min="12" max="12" width="10.00390625" style="5" bestFit="1" customWidth="1"/>
    <col min="13" max="16384" width="8.75390625" style="5" customWidth="1"/>
  </cols>
  <sheetData>
    <row r="1" spans="1:9" ht="12.75">
      <c r="A1" s="56" t="s">
        <v>37</v>
      </c>
      <c r="B1" s="56" t="s">
        <v>9</v>
      </c>
      <c r="C1" s="172">
        <v>2012</v>
      </c>
      <c r="D1" s="172">
        <v>2013</v>
      </c>
      <c r="E1" s="172">
        <v>2014</v>
      </c>
      <c r="F1" s="172">
        <v>2015</v>
      </c>
      <c r="G1" s="56" t="s">
        <v>530</v>
      </c>
      <c r="H1" s="56" t="s">
        <v>547</v>
      </c>
      <c r="I1" s="56" t="s">
        <v>546</v>
      </c>
    </row>
    <row r="2" spans="1:9" ht="12.75">
      <c r="A2" s="89"/>
      <c r="B2" s="208" t="s">
        <v>453</v>
      </c>
      <c r="C2" s="86">
        <v>87009</v>
      </c>
      <c r="D2" s="86">
        <v>190654</v>
      </c>
      <c r="E2" s="86">
        <v>254397</v>
      </c>
      <c r="F2" s="86">
        <v>168353.42</v>
      </c>
      <c r="G2" s="86">
        <v>10134</v>
      </c>
      <c r="H2" s="86">
        <v>10130.21</v>
      </c>
      <c r="I2" s="86">
        <v>222424</v>
      </c>
    </row>
    <row r="3" spans="1:9" ht="12.75">
      <c r="A3" s="89"/>
      <c r="B3" s="92" t="s">
        <v>544</v>
      </c>
      <c r="C3" s="86">
        <v>87009</v>
      </c>
      <c r="D3" s="86">
        <v>147486</v>
      </c>
      <c r="E3" s="86">
        <v>207216</v>
      </c>
      <c r="F3" s="86">
        <v>168358.3</v>
      </c>
      <c r="G3" s="86">
        <v>10134</v>
      </c>
      <c r="H3" s="86">
        <v>10130</v>
      </c>
      <c r="I3" s="86">
        <v>91867</v>
      </c>
    </row>
    <row r="4" spans="1:9" ht="12.75">
      <c r="A4" s="89"/>
      <c r="B4" s="92" t="s">
        <v>555</v>
      </c>
      <c r="C4" s="86">
        <f>C2-C3</f>
        <v>0</v>
      </c>
      <c r="D4" s="86">
        <f aca="true" t="shared" si="0" ref="D4:I4">D2-D3</f>
        <v>43168</v>
      </c>
      <c r="E4" s="86">
        <f t="shared" si="0"/>
        <v>47181</v>
      </c>
      <c r="F4" s="86">
        <f t="shared" si="0"/>
        <v>-4.879999999975553</v>
      </c>
      <c r="G4" s="86">
        <f t="shared" si="0"/>
        <v>0</v>
      </c>
      <c r="H4" s="86">
        <f t="shared" si="0"/>
        <v>0.20999999999912689</v>
      </c>
      <c r="I4" s="86">
        <f t="shared" si="0"/>
        <v>130557</v>
      </c>
    </row>
    <row r="5" spans="1:9" ht="12.75">
      <c r="A5" s="89"/>
      <c r="B5" s="133"/>
      <c r="C5" s="86"/>
      <c r="D5" s="86"/>
      <c r="E5" s="86"/>
      <c r="F5" s="86"/>
      <c r="G5" s="86"/>
      <c r="H5" s="86"/>
      <c r="I5" s="86"/>
    </row>
    <row r="6" spans="1:9" ht="12.75">
      <c r="A6" s="89"/>
      <c r="B6" s="133" t="s">
        <v>227</v>
      </c>
      <c r="C6" s="86"/>
      <c r="D6" s="86"/>
      <c r="E6" s="86"/>
      <c r="F6" s="86">
        <v>0</v>
      </c>
      <c r="G6" s="86"/>
      <c r="H6" s="86"/>
      <c r="I6" s="86"/>
    </row>
    <row r="7" spans="1:10" ht="12.75">
      <c r="A7" s="188" t="s">
        <v>65</v>
      </c>
      <c r="B7" s="89" t="s">
        <v>451</v>
      </c>
      <c r="C7" s="86">
        <v>292961</v>
      </c>
      <c r="D7" s="86">
        <v>287691.21</v>
      </c>
      <c r="E7" s="86">
        <v>309289.27</v>
      </c>
      <c r="F7" s="86">
        <v>341217.47</v>
      </c>
      <c r="G7" s="86">
        <v>388887</v>
      </c>
      <c r="H7" s="86">
        <v>397725.5</v>
      </c>
      <c r="I7" s="86">
        <v>408886.37</v>
      </c>
      <c r="J7" s="170"/>
    </row>
    <row r="8" spans="1:9" ht="12.75">
      <c r="A8" s="97" t="s">
        <v>97</v>
      </c>
      <c r="B8" s="97" t="s">
        <v>122</v>
      </c>
      <c r="C8" s="86">
        <v>10960</v>
      </c>
      <c r="D8" s="86">
        <v>10960</v>
      </c>
      <c r="E8" s="86">
        <v>10960</v>
      </c>
      <c r="F8" s="86">
        <v>10960</v>
      </c>
      <c r="G8" s="86">
        <v>10960</v>
      </c>
      <c r="H8" s="86">
        <v>10960</v>
      </c>
      <c r="I8" s="86">
        <v>10960</v>
      </c>
    </row>
    <row r="9" spans="1:9" ht="12.75">
      <c r="A9" s="97">
        <v>341</v>
      </c>
      <c r="B9" s="97" t="s">
        <v>83</v>
      </c>
      <c r="C9" s="86">
        <v>95.89</v>
      </c>
      <c r="D9" s="86">
        <v>76</v>
      </c>
      <c r="E9" s="86">
        <v>192</v>
      </c>
      <c r="F9" s="86">
        <v>9154.27</v>
      </c>
      <c r="G9" s="86"/>
      <c r="H9" s="86">
        <v>518.66</v>
      </c>
      <c r="I9" s="86"/>
    </row>
    <row r="10" spans="1:9" ht="12.75">
      <c r="A10" s="97"/>
      <c r="B10" s="133" t="s">
        <v>182</v>
      </c>
      <c r="C10" s="209">
        <f aca="true" t="shared" si="1" ref="C10:I10">SUM(C7:C9)</f>
        <v>304016.89</v>
      </c>
      <c r="D10" s="209">
        <f t="shared" si="1"/>
        <v>298727.21</v>
      </c>
      <c r="E10" s="209">
        <f t="shared" si="1"/>
        <v>320441.27</v>
      </c>
      <c r="F10" s="209">
        <f t="shared" si="1"/>
        <v>361331.74</v>
      </c>
      <c r="G10" s="209">
        <f t="shared" si="1"/>
        <v>399847</v>
      </c>
      <c r="H10" s="209">
        <f t="shared" si="1"/>
        <v>409204.16</v>
      </c>
      <c r="I10" s="209">
        <f t="shared" si="1"/>
        <v>419846.37</v>
      </c>
    </row>
    <row r="11" spans="1:9" ht="12.75">
      <c r="A11" s="97"/>
      <c r="B11" s="133"/>
      <c r="C11" s="209"/>
      <c r="D11" s="209"/>
      <c r="E11" s="209"/>
      <c r="F11" s="209"/>
      <c r="G11" s="86"/>
      <c r="H11" s="86"/>
      <c r="I11" s="86"/>
    </row>
    <row r="12" spans="1:10" s="12" customFormat="1" ht="12.75">
      <c r="A12" s="56" t="s">
        <v>37</v>
      </c>
      <c r="B12" s="56" t="s">
        <v>10</v>
      </c>
      <c r="C12" s="172">
        <v>2012</v>
      </c>
      <c r="D12" s="172">
        <v>2013</v>
      </c>
      <c r="E12" s="172">
        <v>2014</v>
      </c>
      <c r="F12" s="172">
        <v>2015</v>
      </c>
      <c r="G12" s="56" t="s">
        <v>530</v>
      </c>
      <c r="H12" s="56" t="s">
        <v>547</v>
      </c>
      <c r="I12" s="56" t="s">
        <v>546</v>
      </c>
      <c r="J12" s="5"/>
    </row>
    <row r="13" spans="1:9" ht="12.75">
      <c r="A13" s="89"/>
      <c r="B13" s="110"/>
      <c r="C13" s="86"/>
      <c r="D13" s="86"/>
      <c r="E13" s="86"/>
      <c r="F13" s="86"/>
      <c r="G13" s="86"/>
      <c r="H13" s="86"/>
      <c r="I13" s="86"/>
    </row>
    <row r="14" spans="1:9" ht="12.75">
      <c r="A14" s="89" t="s">
        <v>188</v>
      </c>
      <c r="B14" s="97" t="s">
        <v>375</v>
      </c>
      <c r="C14" s="86">
        <v>39670.340000000004</v>
      </c>
      <c r="D14" s="86">
        <v>91591</v>
      </c>
      <c r="E14" s="86">
        <v>113273.33</v>
      </c>
      <c r="F14" s="86">
        <v>176071.11</v>
      </c>
      <c r="G14" s="86">
        <v>135134</v>
      </c>
      <c r="H14" s="86">
        <v>0</v>
      </c>
      <c r="I14" s="86">
        <v>60000</v>
      </c>
    </row>
    <row r="15" spans="1:10" ht="12.75">
      <c r="A15" s="97" t="s">
        <v>91</v>
      </c>
      <c r="B15" s="97" t="s">
        <v>420</v>
      </c>
      <c r="C15" s="86">
        <v>3719.5699999999997</v>
      </c>
      <c r="D15" s="86">
        <v>6842</v>
      </c>
      <c r="E15" s="86">
        <v>28642.66</v>
      </c>
      <c r="F15" s="196">
        <v>10348.95</v>
      </c>
      <c r="G15" s="86">
        <v>25000</v>
      </c>
      <c r="H15" s="86">
        <v>10442.43</v>
      </c>
      <c r="I15" s="86">
        <v>25000</v>
      </c>
      <c r="J15" s="18"/>
    </row>
    <row r="16" spans="1:9" ht="12.75">
      <c r="A16" s="97" t="s">
        <v>522</v>
      </c>
      <c r="B16" s="97" t="s">
        <v>523</v>
      </c>
      <c r="C16" s="86">
        <v>156982</v>
      </c>
      <c r="D16" s="86">
        <v>166791</v>
      </c>
      <c r="E16" s="86">
        <v>264564.37</v>
      </c>
      <c r="F16" s="86">
        <v>333111</v>
      </c>
      <c r="G16" s="86">
        <v>159744</v>
      </c>
      <c r="H16" s="86">
        <v>186467.77</v>
      </c>
      <c r="I16" s="86">
        <v>200000</v>
      </c>
    </row>
    <row r="17" spans="1:9" ht="12.75">
      <c r="A17" s="97"/>
      <c r="B17" s="210" t="s">
        <v>414</v>
      </c>
      <c r="C17" s="86"/>
      <c r="D17" s="86"/>
      <c r="E17" s="86"/>
      <c r="F17" s="86">
        <v>24</v>
      </c>
      <c r="G17" s="86"/>
      <c r="H17" s="86"/>
      <c r="I17" s="86"/>
    </row>
    <row r="18" spans="1:9" ht="12.75">
      <c r="A18" s="89"/>
      <c r="B18" s="133" t="s">
        <v>368</v>
      </c>
      <c r="C18" s="86">
        <f aca="true" t="shared" si="2" ref="C18:E18">SUM(C13:C16)</f>
        <v>200371.91</v>
      </c>
      <c r="D18" s="86">
        <f t="shared" si="2"/>
        <v>265224</v>
      </c>
      <c r="E18" s="86">
        <f t="shared" si="2"/>
        <v>406480.36</v>
      </c>
      <c r="F18" s="86">
        <f>SUM(F14:F17)</f>
        <v>519555.06</v>
      </c>
      <c r="G18" s="86">
        <f>SUM(G14:G17)</f>
        <v>319878</v>
      </c>
      <c r="H18" s="86">
        <f>SUM(H14:H17)</f>
        <v>196910.19999999998</v>
      </c>
      <c r="I18" s="86">
        <f>SUM(I14:I17)</f>
        <v>285000</v>
      </c>
    </row>
    <row r="19" spans="1:9" ht="12.75">
      <c r="A19" s="89"/>
      <c r="B19" s="133"/>
      <c r="C19" s="86"/>
      <c r="D19" s="86"/>
      <c r="E19" s="86"/>
      <c r="F19" s="86"/>
      <c r="G19" s="86"/>
      <c r="H19" s="86"/>
      <c r="I19" s="86"/>
    </row>
    <row r="20" spans="1:12" ht="12.75">
      <c r="A20" s="89"/>
      <c r="B20" s="133" t="s">
        <v>556</v>
      </c>
      <c r="C20" s="86">
        <f aca="true" t="shared" si="3" ref="C20:H20">C2+C10-C18</f>
        <v>190653.98</v>
      </c>
      <c r="D20" s="86">
        <f t="shared" si="3"/>
        <v>224157.21000000002</v>
      </c>
      <c r="E20" s="86">
        <f t="shared" si="3"/>
        <v>168357.91000000003</v>
      </c>
      <c r="F20" s="86">
        <f t="shared" si="3"/>
        <v>10130.100000000035</v>
      </c>
      <c r="G20" s="86">
        <f t="shared" si="3"/>
        <v>90103</v>
      </c>
      <c r="H20" s="86">
        <f t="shared" si="3"/>
        <v>222424.17</v>
      </c>
      <c r="I20" s="86">
        <f>I2+I10-I18-I3-I23</f>
        <v>183626.37</v>
      </c>
      <c r="K20" s="18"/>
      <c r="L20" s="194"/>
    </row>
    <row r="21" spans="1:9" ht="12.75">
      <c r="A21" s="211"/>
      <c r="B21" s="212"/>
      <c r="C21" s="68"/>
      <c r="D21" s="68"/>
      <c r="E21" s="68"/>
      <c r="F21" s="68"/>
      <c r="G21" s="68"/>
      <c r="H21" s="68"/>
      <c r="I21" s="68"/>
    </row>
    <row r="22" spans="1:11" s="2" customFormat="1" ht="12.75">
      <c r="A22" s="89"/>
      <c r="B22" s="213" t="s">
        <v>413</v>
      </c>
      <c r="C22" s="86">
        <v>147486.06</v>
      </c>
      <c r="D22" s="86">
        <v>147486</v>
      </c>
      <c r="E22" s="86">
        <v>207216</v>
      </c>
      <c r="F22" s="196">
        <v>168358.3</v>
      </c>
      <c r="G22" s="214">
        <v>10134</v>
      </c>
      <c r="H22" s="214">
        <v>10130</v>
      </c>
      <c r="I22" s="214">
        <v>91867.31</v>
      </c>
      <c r="K22" s="26"/>
    </row>
    <row r="23" spans="1:9" ht="12.75">
      <c r="A23" s="89"/>
      <c r="B23" s="212" t="s">
        <v>534</v>
      </c>
      <c r="C23" s="86"/>
      <c r="D23" s="86">
        <v>59730</v>
      </c>
      <c r="E23" s="86">
        <v>64049.85</v>
      </c>
      <c r="F23" s="196">
        <v>70435.49</v>
      </c>
      <c r="G23" s="86">
        <v>79969.4</v>
      </c>
      <c r="H23" s="86">
        <v>81737.1</v>
      </c>
      <c r="I23" s="86">
        <v>81777</v>
      </c>
    </row>
    <row r="24" spans="1:9" ht="12.75">
      <c r="A24" s="89"/>
      <c r="B24" s="212" t="s">
        <v>411</v>
      </c>
      <c r="C24" s="86"/>
      <c r="D24" s="86">
        <v>0</v>
      </c>
      <c r="E24" s="86">
        <v>36696</v>
      </c>
      <c r="F24" s="196">
        <v>116701</v>
      </c>
      <c r="G24" s="86"/>
      <c r="H24" s="86"/>
      <c r="I24" s="86">
        <v>154000</v>
      </c>
    </row>
    <row r="25" spans="1:9" ht="12.75">
      <c r="A25" s="89"/>
      <c r="B25" s="213" t="s">
        <v>412</v>
      </c>
      <c r="C25" s="86"/>
      <c r="D25" s="86">
        <f>D22+D23-D24</f>
        <v>207216</v>
      </c>
      <c r="E25" s="86">
        <f>E22+E23-E24</f>
        <v>234569.84999999998</v>
      </c>
      <c r="F25" s="86">
        <f>F22+F23-F24</f>
        <v>122092.78999999998</v>
      </c>
      <c r="G25" s="86">
        <f aca="true" t="shared" si="4" ref="G25:I25">G22+G23-G24</f>
        <v>90103.4</v>
      </c>
      <c r="H25" s="86">
        <f t="shared" si="4"/>
        <v>91867.1</v>
      </c>
      <c r="I25" s="86">
        <f t="shared" si="4"/>
        <v>19644.309999999998</v>
      </c>
    </row>
    <row r="26" spans="2:6" ht="12.75">
      <c r="B26" s="64"/>
      <c r="C26" s="18"/>
      <c r="D26" s="18"/>
      <c r="E26" s="18"/>
      <c r="F26" s="18"/>
    </row>
    <row r="28" ht="12.75">
      <c r="J28" s="10"/>
    </row>
    <row r="29" spans="1:10" s="10" customFormat="1" ht="15" customHeight="1">
      <c r="A29" s="35"/>
      <c r="B29" s="5"/>
      <c r="C29" s="5"/>
      <c r="D29" s="5"/>
      <c r="E29" s="5"/>
      <c r="F29" s="5"/>
      <c r="G29" s="18"/>
      <c r="H29" s="18"/>
      <c r="I29" s="18"/>
      <c r="J29" s="2"/>
    </row>
    <row r="30" spans="1:10" s="2" customFormat="1" ht="12.75">
      <c r="A30" s="35"/>
      <c r="B30" s="5"/>
      <c r="C30" s="5"/>
      <c r="D30" s="5"/>
      <c r="E30" s="5"/>
      <c r="F30" s="5"/>
      <c r="G30" s="18"/>
      <c r="H30" s="18"/>
      <c r="I30" s="18"/>
      <c r="J30" s="5"/>
    </row>
    <row r="31" spans="1:9" ht="12.75" hidden="1">
      <c r="A31" s="5"/>
      <c r="G31" s="5"/>
      <c r="H31" s="5"/>
      <c r="I31" s="5"/>
    </row>
    <row r="32" spans="1:9" ht="12.75">
      <c r="A32" s="5"/>
      <c r="G32" s="5"/>
      <c r="H32" s="5"/>
      <c r="I32" s="5"/>
    </row>
    <row r="33" spans="1:9" ht="12.75">
      <c r="A33" s="5"/>
      <c r="G33" s="5"/>
      <c r="H33" s="5"/>
      <c r="I33" s="5"/>
    </row>
    <row r="34" spans="1:9" ht="12.75">
      <c r="A34" s="5"/>
      <c r="G34" s="5"/>
      <c r="H34" s="5"/>
      <c r="I34" s="5"/>
    </row>
    <row r="35" spans="1:9" ht="12.75">
      <c r="A35" s="5"/>
      <c r="G35" s="5"/>
      <c r="H35" s="5"/>
      <c r="I35" s="5"/>
    </row>
  </sheetData>
  <printOptions/>
  <pageMargins left="0.75" right="0.75" top="1" bottom="1" header="0.5" footer="0.5"/>
  <pageSetup horizontalDpi="600" verticalDpi="600" orientation="landscape" scale="95"/>
  <headerFooter>
    <oddHeader>&amp;C&amp;"Times New Roman,Bold"&amp;12&amp;K000000State Fund</oddHeader>
  </headerFooter>
  <colBreaks count="1" manualBreakCount="1">
    <brk id="9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="150" zoomScaleNormal="150" zoomScalePageLayoutView="150" workbookViewId="0" topLeftCell="A1">
      <selection activeCell="A1" sqref="A1:I24"/>
    </sheetView>
  </sheetViews>
  <sheetFormatPr defaultColWidth="10.00390625" defaultRowHeight="12.75"/>
  <cols>
    <col min="1" max="1" width="5.875" style="5" bestFit="1" customWidth="1"/>
    <col min="2" max="2" width="19.875" style="5" bestFit="1" customWidth="1"/>
    <col min="3" max="3" width="10.00390625" style="5" customWidth="1"/>
    <col min="4" max="5" width="9.25390625" style="5" bestFit="1" customWidth="1"/>
    <col min="6" max="6" width="9.75390625" style="5" bestFit="1" customWidth="1"/>
    <col min="7" max="7" width="9.75390625" style="18" bestFit="1" customWidth="1"/>
    <col min="8" max="8" width="11.625" style="18" bestFit="1" customWidth="1"/>
    <col min="9" max="9" width="11.625" style="18" customWidth="1"/>
    <col min="10" max="16384" width="10.00390625" style="5" customWidth="1"/>
  </cols>
  <sheetData>
    <row r="1" spans="1:9" s="35" customFormat="1" ht="12.75">
      <c r="A1" s="47" t="s">
        <v>37</v>
      </c>
      <c r="B1" s="47" t="s">
        <v>515</v>
      </c>
      <c r="C1" s="39">
        <v>2012</v>
      </c>
      <c r="D1" s="39">
        <v>2013</v>
      </c>
      <c r="E1" s="39">
        <v>2014</v>
      </c>
      <c r="F1" s="39">
        <v>2015</v>
      </c>
      <c r="G1" s="56" t="s">
        <v>530</v>
      </c>
      <c r="H1" s="56" t="s">
        <v>547</v>
      </c>
      <c r="I1" s="47" t="s">
        <v>546</v>
      </c>
    </row>
    <row r="2" spans="1:9" s="2" customFormat="1" ht="12.75">
      <c r="A2" s="21"/>
      <c r="B2" s="163" t="s">
        <v>453</v>
      </c>
      <c r="C2" s="20">
        <v>684904</v>
      </c>
      <c r="D2" s="20">
        <v>731235</v>
      </c>
      <c r="E2" s="20">
        <v>310589</v>
      </c>
      <c r="F2" s="20">
        <v>163630.46</v>
      </c>
      <c r="G2" s="20">
        <v>311683.68</v>
      </c>
      <c r="H2" s="20">
        <v>311684</v>
      </c>
      <c r="I2" s="20">
        <v>66780</v>
      </c>
    </row>
    <row r="3" spans="3:9" ht="12.75">
      <c r="C3" s="71"/>
      <c r="D3" s="71"/>
      <c r="E3" s="71"/>
      <c r="F3" s="71"/>
      <c r="G3" s="31"/>
      <c r="H3" s="71"/>
      <c r="I3" s="71"/>
    </row>
    <row r="4" spans="2:9" ht="12.75">
      <c r="B4" s="164" t="s">
        <v>86</v>
      </c>
      <c r="C4" s="71"/>
      <c r="D4" s="71"/>
      <c r="E4" s="71"/>
      <c r="F4" s="71"/>
      <c r="G4" s="31"/>
      <c r="H4" s="71"/>
      <c r="I4" s="71"/>
    </row>
    <row r="5" spans="1:8" s="2" customFormat="1" ht="12.75">
      <c r="A5" s="19"/>
      <c r="B5" s="76" t="s">
        <v>105</v>
      </c>
      <c r="C5" s="26">
        <v>81705.08999999997</v>
      </c>
      <c r="D5" s="26"/>
      <c r="E5" s="26"/>
      <c r="F5" s="18"/>
      <c r="G5" s="26"/>
      <c r="H5" s="26">
        <v>0</v>
      </c>
    </row>
    <row r="6" spans="1:9" s="2" customFormat="1" ht="12.75">
      <c r="A6" s="19"/>
      <c r="B6" s="76" t="s">
        <v>369</v>
      </c>
      <c r="C6" s="26"/>
      <c r="D6" s="26"/>
      <c r="E6" s="26"/>
      <c r="F6" s="18"/>
      <c r="G6" s="26"/>
      <c r="H6" s="18"/>
      <c r="I6" s="18">
        <v>60000</v>
      </c>
    </row>
    <row r="7" spans="2:9" ht="12.75">
      <c r="B7" s="72" t="s">
        <v>370</v>
      </c>
      <c r="C7" s="71"/>
      <c r="D7" s="71"/>
      <c r="E7" s="71"/>
      <c r="F7" s="71">
        <f>Insurance!F22</f>
        <v>0</v>
      </c>
      <c r="G7" s="18"/>
      <c r="H7" s="71"/>
      <c r="I7" s="71"/>
    </row>
    <row r="8" spans="1:9" s="2" customFormat="1" ht="12.75">
      <c r="A8" s="19"/>
      <c r="B8" s="76" t="s">
        <v>61</v>
      </c>
      <c r="C8" s="26">
        <v>18151</v>
      </c>
      <c r="D8" s="26"/>
      <c r="E8" s="26">
        <v>37400</v>
      </c>
      <c r="F8" s="26">
        <v>0</v>
      </c>
      <c r="H8" s="18">
        <v>38267</v>
      </c>
      <c r="I8" s="18"/>
    </row>
    <row r="9" spans="1:9" s="2" customFormat="1" ht="12.75">
      <c r="A9" s="19">
        <v>341</v>
      </c>
      <c r="B9" s="76" t="s">
        <v>83</v>
      </c>
      <c r="C9" s="26">
        <v>4261</v>
      </c>
      <c r="D9" s="26">
        <v>1980</v>
      </c>
      <c r="E9" s="26">
        <v>664.16</v>
      </c>
      <c r="F9" s="26">
        <v>637.58</v>
      </c>
      <c r="G9" s="2">
        <v>300</v>
      </c>
      <c r="H9" s="18">
        <v>610</v>
      </c>
      <c r="I9" s="18"/>
    </row>
    <row r="10" spans="1:9" s="2" customFormat="1" ht="12.75">
      <c r="A10" s="19"/>
      <c r="B10" s="76" t="s">
        <v>527</v>
      </c>
      <c r="C10" s="26"/>
      <c r="D10" s="26"/>
      <c r="E10" s="26"/>
      <c r="F10" s="26">
        <v>750820.58</v>
      </c>
      <c r="H10" s="18">
        <v>0</v>
      </c>
      <c r="I10" s="18"/>
    </row>
    <row r="11" spans="1:9" s="2" customFormat="1" ht="12.75">
      <c r="A11" s="19"/>
      <c r="B11" s="76" t="s">
        <v>529</v>
      </c>
      <c r="C11" s="26"/>
      <c r="D11" s="26"/>
      <c r="E11" s="26">
        <v>58467</v>
      </c>
      <c r="F11" s="26"/>
      <c r="H11" s="18"/>
      <c r="I11" s="18"/>
    </row>
    <row r="12" spans="1:9" s="2" customFormat="1" ht="12.75">
      <c r="A12" s="19"/>
      <c r="B12" s="165" t="s">
        <v>182</v>
      </c>
      <c r="C12" s="20">
        <f aca="true" t="shared" si="0" ref="C12:G12">SUM(C5:C11)</f>
        <v>104117.08999999997</v>
      </c>
      <c r="D12" s="20">
        <f t="shared" si="0"/>
        <v>1980</v>
      </c>
      <c r="E12" s="20">
        <f t="shared" si="0"/>
        <v>96531.16</v>
      </c>
      <c r="F12" s="20">
        <f t="shared" si="0"/>
        <v>751458.1599999999</v>
      </c>
      <c r="G12" s="20">
        <f t="shared" si="0"/>
        <v>300</v>
      </c>
      <c r="H12" s="20">
        <f>SUM(H5:H11)</f>
        <v>38877</v>
      </c>
      <c r="I12" s="20">
        <f>SUM(I5:I11)</f>
        <v>60000</v>
      </c>
    </row>
    <row r="13" spans="1:9" s="2" customFormat="1" ht="12.75">
      <c r="A13" s="19"/>
      <c r="B13" s="67"/>
      <c r="C13" s="20"/>
      <c r="D13" s="20"/>
      <c r="E13" s="20"/>
      <c r="F13" s="20"/>
      <c r="G13" s="26"/>
      <c r="H13" s="20"/>
      <c r="I13" s="20"/>
    </row>
    <row r="14" spans="1:9" s="2" customFormat="1" ht="15" customHeight="1">
      <c r="A14" s="8"/>
      <c r="B14" s="8"/>
      <c r="C14" s="26"/>
      <c r="D14" s="26"/>
      <c r="E14" s="26"/>
      <c r="F14" s="26"/>
      <c r="G14" s="18"/>
      <c r="H14" s="18"/>
      <c r="I14" s="18"/>
    </row>
    <row r="15" spans="1:9" ht="15" customHeight="1">
      <c r="A15" s="47" t="s">
        <v>37</v>
      </c>
      <c r="B15" s="47" t="s">
        <v>516</v>
      </c>
      <c r="C15" s="39">
        <v>2012</v>
      </c>
      <c r="D15" s="39">
        <v>2013</v>
      </c>
      <c r="E15" s="39">
        <v>2014</v>
      </c>
      <c r="F15" s="39">
        <v>2015</v>
      </c>
      <c r="G15" s="56" t="s">
        <v>530</v>
      </c>
      <c r="H15" s="56" t="s">
        <v>547</v>
      </c>
      <c r="I15" s="47" t="s">
        <v>546</v>
      </c>
    </row>
    <row r="16" spans="2:7" ht="12.75">
      <c r="B16" s="166" t="s">
        <v>393</v>
      </c>
      <c r="G16" s="31"/>
    </row>
    <row r="17" spans="1:9" s="2" customFormat="1" ht="12.75">
      <c r="A17" s="19">
        <v>400</v>
      </c>
      <c r="B17" s="76" t="s">
        <v>371</v>
      </c>
      <c r="C17" s="26">
        <v>0</v>
      </c>
      <c r="D17" s="26">
        <v>172219</v>
      </c>
      <c r="E17" s="26"/>
      <c r="F17" s="26">
        <v>503356.78</v>
      </c>
      <c r="H17" s="18"/>
      <c r="I17" s="18"/>
    </row>
    <row r="18" spans="1:9" s="2" customFormat="1" ht="15" customHeight="1">
      <c r="A18" s="19">
        <v>409</v>
      </c>
      <c r="B18" s="76" t="s">
        <v>99</v>
      </c>
      <c r="C18" s="26">
        <v>11099</v>
      </c>
      <c r="D18" s="26">
        <v>1000</v>
      </c>
      <c r="E18" s="26">
        <v>185582.18</v>
      </c>
      <c r="F18" s="26">
        <v>88730.64</v>
      </c>
      <c r="G18" s="191">
        <v>0</v>
      </c>
      <c r="H18" s="18">
        <v>83780.67</v>
      </c>
      <c r="I18" s="18">
        <v>84000</v>
      </c>
    </row>
    <row r="19" spans="1:9" s="2" customFormat="1" ht="15" customHeight="1">
      <c r="A19" s="19"/>
      <c r="B19" s="76" t="s">
        <v>528</v>
      </c>
      <c r="C19" s="26"/>
      <c r="D19" s="26"/>
      <c r="E19" s="26"/>
      <c r="F19" s="26">
        <v>0</v>
      </c>
      <c r="G19" s="191">
        <v>40000</v>
      </c>
      <c r="H19" s="18">
        <v>40000</v>
      </c>
      <c r="I19" s="18"/>
    </row>
    <row r="20" spans="1:9" s="2" customFormat="1" ht="15" customHeight="1">
      <c r="A20" s="19">
        <v>430</v>
      </c>
      <c r="B20" s="76" t="s">
        <v>142</v>
      </c>
      <c r="C20" s="26">
        <v>46688</v>
      </c>
      <c r="D20" s="26">
        <v>249407</v>
      </c>
      <c r="E20" s="26">
        <v>57907.33</v>
      </c>
      <c r="F20" s="26">
        <v>11317.52</v>
      </c>
      <c r="G20" s="191">
        <v>162000</v>
      </c>
      <c r="H20" s="18">
        <v>160000</v>
      </c>
      <c r="I20" s="18">
        <v>36000</v>
      </c>
    </row>
    <row r="21" spans="1:9" s="2" customFormat="1" ht="12.75">
      <c r="A21" s="19"/>
      <c r="B21" s="166" t="s">
        <v>368</v>
      </c>
      <c r="C21" s="26">
        <f aca="true" t="shared" si="1" ref="C21:G21">SUM(C17:C20)</f>
        <v>57787</v>
      </c>
      <c r="D21" s="26">
        <f t="shared" si="1"/>
        <v>422626</v>
      </c>
      <c r="E21" s="26">
        <f t="shared" si="1"/>
        <v>243489.51</v>
      </c>
      <c r="F21" s="26">
        <f t="shared" si="1"/>
        <v>603404.9400000001</v>
      </c>
      <c r="G21" s="26">
        <f t="shared" si="1"/>
        <v>202000</v>
      </c>
      <c r="H21" s="26">
        <f>SUM(H17:H20)</f>
        <v>283780.67</v>
      </c>
      <c r="I21" s="26">
        <f>SUM(I17:I20)</f>
        <v>120000</v>
      </c>
    </row>
    <row r="22" spans="1:9" s="2" customFormat="1" ht="12.75">
      <c r="A22" s="19"/>
      <c r="B22" s="64"/>
      <c r="C22" s="26"/>
      <c r="D22" s="26"/>
      <c r="E22" s="26"/>
      <c r="F22" s="26"/>
      <c r="G22" s="26"/>
      <c r="H22" s="26"/>
      <c r="I22" s="26"/>
    </row>
    <row r="23" spans="1:9" s="2" customFormat="1" ht="12.75">
      <c r="A23" s="21"/>
      <c r="B23" s="163" t="s">
        <v>453</v>
      </c>
      <c r="C23" s="20">
        <v>684904</v>
      </c>
      <c r="D23" s="20">
        <v>731235</v>
      </c>
      <c r="E23" s="20">
        <v>310589</v>
      </c>
      <c r="F23" s="20">
        <v>163631</v>
      </c>
      <c r="G23" s="20">
        <v>310589</v>
      </c>
      <c r="H23" s="20">
        <v>311684</v>
      </c>
      <c r="I23" s="20">
        <v>66780</v>
      </c>
    </row>
    <row r="24" spans="1:9" s="2" customFormat="1" ht="12.75">
      <c r="A24" s="19"/>
      <c r="B24" s="163" t="s">
        <v>452</v>
      </c>
      <c r="C24" s="26">
        <f aca="true" t="shared" si="2" ref="C24:G24">C2+C12-C21</f>
        <v>731234.09</v>
      </c>
      <c r="D24" s="26">
        <f t="shared" si="2"/>
        <v>310589</v>
      </c>
      <c r="E24" s="26">
        <f t="shared" si="2"/>
        <v>163630.65000000002</v>
      </c>
      <c r="F24" s="26">
        <f t="shared" si="2"/>
        <v>311683.6799999998</v>
      </c>
      <c r="G24" s="26">
        <f t="shared" si="2"/>
        <v>109983.68</v>
      </c>
      <c r="H24" s="26">
        <f>H2+H12-H21</f>
        <v>66780.33000000002</v>
      </c>
      <c r="I24" s="26">
        <f>I2+I12-I21</f>
        <v>6780</v>
      </c>
    </row>
    <row r="25" spans="1:9" s="2" customFormat="1" ht="12.75">
      <c r="A25" s="19"/>
      <c r="B25" s="14"/>
      <c r="C25" s="26"/>
      <c r="D25" s="26"/>
      <c r="E25" s="26"/>
      <c r="F25" s="26"/>
      <c r="G25" s="26"/>
      <c r="H25" s="26"/>
      <c r="I25" s="26"/>
    </row>
    <row r="26" spans="3:9" s="2" customFormat="1" ht="12.75">
      <c r="C26" s="26"/>
      <c r="D26" s="26"/>
      <c r="E26" s="26"/>
      <c r="F26" s="26"/>
      <c r="H26" s="26"/>
      <c r="I26" s="26"/>
    </row>
  </sheetData>
  <printOptions gridLines="1" horizontalCentered="1" verticalCentered="1"/>
  <pageMargins left="0.25" right="0.25" top="1.25" bottom="0.75" header="1" footer="0.25"/>
  <pageSetup fitToHeight="1" fitToWidth="1" horizontalDpi="600" verticalDpi="600" orientation="landscape"/>
  <headerFooter>
    <oddHeader>&amp;C&amp;"Times New Roman,Bold"&amp;12&amp;K000000Capital Fund Budget   &amp;"Geneva,Bold" &amp;"Geneva,Regular" _x000D_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150" zoomScaleNormal="150" zoomScalePageLayoutView="150" workbookViewId="0" topLeftCell="A1">
      <selection activeCell="A1" sqref="A1:I27"/>
    </sheetView>
  </sheetViews>
  <sheetFormatPr defaultColWidth="11.00390625" defaultRowHeight="12.75"/>
  <cols>
    <col min="1" max="1" width="6.875" style="124" bestFit="1" customWidth="1"/>
    <col min="2" max="2" width="21.125" style="124" customWidth="1"/>
    <col min="3" max="3" width="8.75390625" style="124" bestFit="1" customWidth="1"/>
    <col min="4" max="4" width="9.875" style="124" customWidth="1"/>
    <col min="5" max="5" width="11.25390625" style="124" customWidth="1"/>
    <col min="6" max="6" width="10.00390625" style="138" customWidth="1"/>
    <col min="7" max="7" width="12.125" style="68" bestFit="1" customWidth="1"/>
    <col min="8" max="8" width="11.625" style="68" bestFit="1" customWidth="1"/>
    <col min="9" max="9" width="11.625" style="68" customWidth="1"/>
    <col min="10" max="10" width="12.125" style="124" bestFit="1" customWidth="1"/>
    <col min="11" max="16384" width="10.75390625" style="124" customWidth="1"/>
  </cols>
  <sheetData>
    <row r="1" spans="1:9" ht="12.75">
      <c r="A1" s="56" t="s">
        <v>37</v>
      </c>
      <c r="B1" s="56" t="s">
        <v>478</v>
      </c>
      <c r="C1" s="172">
        <v>2012</v>
      </c>
      <c r="D1" s="172">
        <v>2013</v>
      </c>
      <c r="E1" s="172">
        <v>2014</v>
      </c>
      <c r="F1" s="172">
        <v>2015</v>
      </c>
      <c r="G1" s="56" t="s">
        <v>530</v>
      </c>
      <c r="H1" s="56" t="s">
        <v>547</v>
      </c>
      <c r="I1" s="56" t="s">
        <v>546</v>
      </c>
    </row>
    <row r="2" spans="2:16" ht="12.75">
      <c r="B2" s="167" t="s">
        <v>453</v>
      </c>
      <c r="C2" s="126">
        <v>160597.36</v>
      </c>
      <c r="D2" s="126">
        <v>723942.05</v>
      </c>
      <c r="E2" s="126">
        <v>1160726.47</v>
      </c>
      <c r="F2" s="128">
        <v>891188.32</v>
      </c>
      <c r="G2" s="68">
        <v>778944</v>
      </c>
      <c r="H2" s="126">
        <v>731104.47</v>
      </c>
      <c r="I2" s="126">
        <v>265190</v>
      </c>
      <c r="J2" s="127"/>
      <c r="K2" s="127"/>
      <c r="L2" s="127"/>
      <c r="M2" s="127"/>
      <c r="N2" s="127"/>
      <c r="O2" s="127"/>
      <c r="P2" s="127"/>
    </row>
    <row r="3" spans="2:16" ht="12.75">
      <c r="B3" s="92"/>
      <c r="C3" s="125"/>
      <c r="D3" s="125"/>
      <c r="E3" s="125"/>
      <c r="F3" s="125"/>
      <c r="G3" s="128"/>
      <c r="H3" s="125"/>
      <c r="I3" s="125"/>
      <c r="J3" s="127"/>
      <c r="K3" s="127"/>
      <c r="L3" s="127"/>
      <c r="M3" s="127"/>
      <c r="N3" s="127"/>
      <c r="O3" s="127"/>
      <c r="P3" s="127"/>
    </row>
    <row r="4" spans="2:16" ht="12.75">
      <c r="B4" s="167" t="s">
        <v>86</v>
      </c>
      <c r="C4" s="126"/>
      <c r="D4" s="126"/>
      <c r="E4" s="126"/>
      <c r="F4" s="128"/>
      <c r="G4" s="128"/>
      <c r="H4" s="128"/>
      <c r="I4" s="128"/>
      <c r="J4" s="127"/>
      <c r="K4" s="127"/>
      <c r="L4" s="127"/>
      <c r="M4" s="127"/>
      <c r="N4" s="127"/>
      <c r="O4" s="127"/>
      <c r="P4" s="127"/>
    </row>
    <row r="5" spans="1:16" ht="12.75">
      <c r="A5" s="129">
        <v>387</v>
      </c>
      <c r="B5" s="130" t="s">
        <v>105</v>
      </c>
      <c r="C5" s="126">
        <v>562327.77</v>
      </c>
      <c r="D5" s="128">
        <v>434350</v>
      </c>
      <c r="E5" s="128">
        <v>68450</v>
      </c>
      <c r="F5" s="128">
        <v>120279.58</v>
      </c>
      <c r="H5" s="128">
        <v>75038</v>
      </c>
      <c r="I5" s="128">
        <v>30000</v>
      </c>
      <c r="J5" s="127"/>
      <c r="K5" s="127"/>
      <c r="L5" s="127"/>
      <c r="M5" s="127"/>
      <c r="N5" s="127"/>
      <c r="O5" s="127"/>
      <c r="P5" s="127"/>
    </row>
    <row r="6" spans="1:16" ht="12.75">
      <c r="A6" s="129"/>
      <c r="B6" s="130" t="s">
        <v>552</v>
      </c>
      <c r="C6" s="126"/>
      <c r="D6" s="128"/>
      <c r="E6" s="128"/>
      <c r="F6" s="128"/>
      <c r="H6" s="128"/>
      <c r="I6" s="128"/>
      <c r="J6" s="127"/>
      <c r="K6" s="127"/>
      <c r="L6" s="127"/>
      <c r="M6" s="127"/>
      <c r="N6" s="127"/>
      <c r="O6" s="127"/>
      <c r="P6" s="127"/>
    </row>
    <row r="7" spans="1:16" ht="12.75">
      <c r="A7" s="129"/>
      <c r="B7" s="130" t="s">
        <v>369</v>
      </c>
      <c r="C7" s="126"/>
      <c r="D7" s="126"/>
      <c r="E7" s="126"/>
      <c r="F7" s="128"/>
      <c r="G7" s="68">
        <v>224356</v>
      </c>
      <c r="H7" s="128"/>
      <c r="I7" s="128"/>
      <c r="J7" s="127"/>
      <c r="K7" s="127"/>
      <c r="L7" s="127"/>
      <c r="M7" s="127"/>
      <c r="N7" s="127"/>
      <c r="O7" s="127"/>
      <c r="P7" s="127"/>
    </row>
    <row r="8" spans="1:16" ht="12.75">
      <c r="A8" s="129"/>
      <c r="B8" s="92" t="s">
        <v>178</v>
      </c>
      <c r="C8" s="126"/>
      <c r="D8" s="126"/>
      <c r="E8" s="126"/>
      <c r="F8" s="128"/>
      <c r="H8" s="128"/>
      <c r="I8" s="128"/>
      <c r="J8" s="127"/>
      <c r="K8" s="127"/>
      <c r="L8" s="127"/>
      <c r="M8" s="127"/>
      <c r="N8" s="127"/>
      <c r="O8" s="127"/>
      <c r="P8" s="127"/>
    </row>
    <row r="9" spans="1:16" ht="12.75">
      <c r="A9" s="129">
        <v>341</v>
      </c>
      <c r="B9" s="93" t="s">
        <v>324</v>
      </c>
      <c r="C9" s="131">
        <v>1016.92</v>
      </c>
      <c r="D9" s="128">
        <v>2460</v>
      </c>
      <c r="E9" s="128">
        <v>2153</v>
      </c>
      <c r="F9" s="128">
        <v>1666.13</v>
      </c>
      <c r="G9" s="68">
        <v>1700</v>
      </c>
      <c r="H9" s="128">
        <v>1846.44</v>
      </c>
      <c r="I9" s="128">
        <v>1800</v>
      </c>
      <c r="J9" s="127"/>
      <c r="K9" s="127"/>
      <c r="L9" s="127"/>
      <c r="M9" s="127"/>
      <c r="N9" s="127"/>
      <c r="O9" s="127"/>
      <c r="P9" s="127"/>
    </row>
    <row r="10" spans="1:16" ht="12.75">
      <c r="A10" s="129"/>
      <c r="B10" s="132"/>
      <c r="C10" s="131"/>
      <c r="D10" s="126"/>
      <c r="E10" s="126"/>
      <c r="F10" s="128"/>
      <c r="H10" s="128"/>
      <c r="I10" s="128"/>
      <c r="J10" s="127"/>
      <c r="K10" s="127"/>
      <c r="L10" s="127"/>
      <c r="M10" s="127"/>
      <c r="N10" s="127"/>
      <c r="O10" s="127"/>
      <c r="P10" s="127"/>
    </row>
    <row r="11" spans="2:16" ht="12.75">
      <c r="B11" s="168" t="s">
        <v>182</v>
      </c>
      <c r="C11" s="125">
        <f>SUM(C5:C9)</f>
        <v>563344.6900000001</v>
      </c>
      <c r="D11" s="125">
        <f>SUM(D5:D9)</f>
        <v>436810</v>
      </c>
      <c r="E11" s="125">
        <f aca="true" t="shared" si="0" ref="E11:G11">SUM(E5:E9)</f>
        <v>70603</v>
      </c>
      <c r="F11" s="125">
        <f t="shared" si="0"/>
        <v>121945.71</v>
      </c>
      <c r="G11" s="125">
        <f t="shared" si="0"/>
        <v>226056</v>
      </c>
      <c r="H11" s="125">
        <f>SUM(H5:H9)</f>
        <v>76884.44</v>
      </c>
      <c r="I11" s="125">
        <f>SUM(I5:I9)</f>
        <v>31800</v>
      </c>
      <c r="J11" s="127"/>
      <c r="K11" s="127"/>
      <c r="L11" s="127"/>
      <c r="M11" s="127"/>
      <c r="N11" s="127"/>
      <c r="O11" s="127"/>
      <c r="P11" s="127"/>
    </row>
    <row r="12" spans="2:16" ht="12.75">
      <c r="B12" s="133"/>
      <c r="C12" s="125"/>
      <c r="D12" s="125"/>
      <c r="E12" s="125"/>
      <c r="F12" s="125"/>
      <c r="G12" s="127"/>
      <c r="H12" s="125"/>
      <c r="I12" s="125"/>
      <c r="J12" s="127"/>
      <c r="K12" s="127"/>
      <c r="L12" s="127"/>
      <c r="M12" s="127"/>
      <c r="N12" s="127"/>
      <c r="O12" s="127"/>
      <c r="P12" s="127"/>
    </row>
    <row r="13" spans="1:17" ht="12.75">
      <c r="A13" s="56" t="s">
        <v>37</v>
      </c>
      <c r="B13" s="56" t="s">
        <v>478</v>
      </c>
      <c r="C13" s="172">
        <v>2012</v>
      </c>
      <c r="D13" s="172">
        <v>2013</v>
      </c>
      <c r="E13" s="172">
        <v>2014</v>
      </c>
      <c r="F13" s="172">
        <v>2015</v>
      </c>
      <c r="G13" s="56" t="s">
        <v>530</v>
      </c>
      <c r="H13" s="56" t="s">
        <v>547</v>
      </c>
      <c r="I13" s="56" t="s">
        <v>546</v>
      </c>
      <c r="J13" s="127"/>
      <c r="K13" s="127"/>
      <c r="L13" s="127"/>
      <c r="M13" s="127"/>
      <c r="N13" s="127"/>
      <c r="O13" s="127"/>
      <c r="P13" s="127"/>
      <c r="Q13" s="127"/>
    </row>
    <row r="14" spans="2:7" s="25" customFormat="1" ht="12.75">
      <c r="B14" s="168" t="s">
        <v>393</v>
      </c>
      <c r="G14" s="171"/>
    </row>
    <row r="15" spans="1:16" ht="12.75">
      <c r="A15" s="129"/>
      <c r="B15" s="93" t="s">
        <v>293</v>
      </c>
      <c r="C15" s="126"/>
      <c r="D15" s="128">
        <v>0</v>
      </c>
      <c r="E15" s="128">
        <v>261707.52</v>
      </c>
      <c r="F15" s="128">
        <v>120686.38</v>
      </c>
      <c r="G15" s="68">
        <v>945000</v>
      </c>
      <c r="H15" s="68">
        <v>496367.72</v>
      </c>
      <c r="I15" s="68">
        <v>180000</v>
      </c>
      <c r="J15" s="127"/>
      <c r="K15" s="127"/>
      <c r="L15" s="127"/>
      <c r="M15" s="127"/>
      <c r="N15" s="127"/>
      <c r="O15" s="127"/>
      <c r="P15" s="127"/>
    </row>
    <row r="16" spans="1:16" ht="12.75">
      <c r="A16" s="129"/>
      <c r="B16" s="89" t="s">
        <v>230</v>
      </c>
      <c r="C16" s="126"/>
      <c r="D16" s="126"/>
      <c r="E16" s="126">
        <v>66956.13</v>
      </c>
      <c r="F16" s="128">
        <v>39678.6</v>
      </c>
      <c r="H16" s="68">
        <v>22364.95</v>
      </c>
      <c r="I16" s="68">
        <v>30000</v>
      </c>
      <c r="J16" s="127"/>
      <c r="K16" s="127"/>
      <c r="L16" s="127"/>
      <c r="M16" s="127"/>
      <c r="N16" s="127"/>
      <c r="O16" s="127"/>
      <c r="P16" s="127"/>
    </row>
    <row r="17" spans="1:16" ht="12.75">
      <c r="A17" s="129"/>
      <c r="B17" s="93" t="s">
        <v>239</v>
      </c>
      <c r="C17" s="126"/>
      <c r="D17" s="126"/>
      <c r="E17" s="126">
        <v>11477.5</v>
      </c>
      <c r="F17" s="128">
        <v>0</v>
      </c>
      <c r="G17" s="68">
        <v>60000</v>
      </c>
      <c r="H17" s="68">
        <v>13083</v>
      </c>
      <c r="I17" s="68">
        <v>10000</v>
      </c>
      <c r="J17" s="127"/>
      <c r="K17" s="127"/>
      <c r="L17" s="127"/>
      <c r="M17" s="127"/>
      <c r="N17" s="127"/>
      <c r="O17" s="127"/>
      <c r="P17" s="127"/>
    </row>
    <row r="18" spans="1:16" ht="12.75">
      <c r="A18" s="129"/>
      <c r="B18" s="93" t="s">
        <v>127</v>
      </c>
      <c r="C18" s="126"/>
      <c r="D18" s="126"/>
      <c r="E18" s="126"/>
      <c r="F18" s="128">
        <v>0</v>
      </c>
      <c r="J18" s="127"/>
      <c r="K18" s="127"/>
      <c r="L18" s="127"/>
      <c r="M18" s="127"/>
      <c r="N18" s="127"/>
      <c r="O18" s="127"/>
      <c r="P18" s="127"/>
    </row>
    <row r="19" spans="1:16" ht="12.75">
      <c r="A19" s="129"/>
      <c r="B19" s="93" t="s">
        <v>373</v>
      </c>
      <c r="C19" s="126"/>
      <c r="D19" s="126"/>
      <c r="E19" s="126"/>
      <c r="F19" s="128"/>
      <c r="J19" s="127"/>
      <c r="K19" s="127"/>
      <c r="L19" s="127"/>
      <c r="M19" s="127"/>
      <c r="N19" s="127"/>
      <c r="O19" s="127"/>
      <c r="P19" s="127"/>
    </row>
    <row r="20" spans="1:16" ht="12.75">
      <c r="A20" s="129"/>
      <c r="B20" s="93" t="s">
        <v>374</v>
      </c>
      <c r="C20" s="126"/>
      <c r="D20" s="126"/>
      <c r="E20" s="126"/>
      <c r="F20" s="128"/>
      <c r="J20" s="127"/>
      <c r="K20" s="127"/>
      <c r="L20" s="127"/>
      <c r="M20" s="127"/>
      <c r="N20" s="127"/>
      <c r="O20" s="127"/>
      <c r="P20" s="127"/>
    </row>
    <row r="21" spans="1:16" ht="12.75">
      <c r="A21" s="129"/>
      <c r="B21" s="93" t="s">
        <v>375</v>
      </c>
      <c r="C21" s="126"/>
      <c r="D21" s="126"/>
      <c r="E21" s="126"/>
      <c r="F21" s="128">
        <v>121664.58</v>
      </c>
      <c r="H21" s="68">
        <v>10983.47</v>
      </c>
      <c r="I21" s="68">
        <v>10000</v>
      </c>
      <c r="J21" s="127"/>
      <c r="K21" s="127"/>
      <c r="L21" s="127"/>
      <c r="M21" s="127"/>
      <c r="N21" s="127"/>
      <c r="O21" s="127"/>
      <c r="P21" s="127"/>
    </row>
    <row r="22" spans="1:16" ht="12.75">
      <c r="A22" s="129"/>
      <c r="B22" s="93" t="s">
        <v>376</v>
      </c>
      <c r="C22" s="126">
        <v>12326.72</v>
      </c>
      <c r="D22" s="126"/>
      <c r="E22" s="126"/>
      <c r="F22" s="128"/>
      <c r="J22" s="127"/>
      <c r="K22" s="127"/>
      <c r="L22" s="127"/>
      <c r="M22" s="127"/>
      <c r="N22" s="127"/>
      <c r="O22" s="127"/>
      <c r="P22" s="127"/>
    </row>
    <row r="23" spans="1:16" ht="12.75">
      <c r="A23" s="129"/>
      <c r="B23" s="93" t="s">
        <v>414</v>
      </c>
      <c r="C23" s="126"/>
      <c r="D23" s="128">
        <v>25</v>
      </c>
      <c r="E23" s="128"/>
      <c r="F23" s="128"/>
      <c r="J23" s="127"/>
      <c r="K23" s="127"/>
      <c r="L23" s="127"/>
      <c r="M23" s="127"/>
      <c r="N23" s="127"/>
      <c r="O23" s="127"/>
      <c r="P23" s="127"/>
    </row>
    <row r="24" spans="2:16" ht="12.75">
      <c r="B24" s="168" t="s">
        <v>368</v>
      </c>
      <c r="C24" s="125">
        <f aca="true" t="shared" si="1" ref="C24">SUM(C15:C22)</f>
        <v>12326.72</v>
      </c>
      <c r="D24" s="125">
        <f aca="true" t="shared" si="2" ref="D24:I24">SUM(D15:D23)</f>
        <v>25</v>
      </c>
      <c r="E24" s="125">
        <f t="shared" si="2"/>
        <v>340141.15</v>
      </c>
      <c r="F24" s="125">
        <f t="shared" si="2"/>
        <v>282029.56</v>
      </c>
      <c r="G24" s="125">
        <f t="shared" si="2"/>
        <v>1005000</v>
      </c>
      <c r="H24" s="125">
        <f t="shared" si="2"/>
        <v>542799.1399999999</v>
      </c>
      <c r="I24" s="125">
        <f t="shared" si="2"/>
        <v>230000</v>
      </c>
      <c r="J24" s="127"/>
      <c r="K24" s="127"/>
      <c r="L24" s="127"/>
      <c r="M24" s="127"/>
      <c r="N24" s="127"/>
      <c r="O24" s="127"/>
      <c r="P24" s="127"/>
    </row>
    <row r="25" spans="2:16" ht="12.75">
      <c r="B25" s="132"/>
      <c r="C25" s="126"/>
      <c r="D25" s="126"/>
      <c r="E25" s="126"/>
      <c r="F25" s="126"/>
      <c r="G25" s="128"/>
      <c r="H25" s="126"/>
      <c r="I25" s="126"/>
      <c r="J25" s="127"/>
      <c r="K25" s="127"/>
      <c r="L25" s="127"/>
      <c r="M25" s="127"/>
      <c r="N25" s="127"/>
      <c r="O25" s="127"/>
      <c r="P25" s="127"/>
    </row>
    <row r="26" spans="2:16" ht="12.75">
      <c r="B26" s="167" t="s">
        <v>453</v>
      </c>
      <c r="C26" s="126">
        <v>160597.36</v>
      </c>
      <c r="D26" s="126">
        <v>723942.05</v>
      </c>
      <c r="E26" s="126">
        <v>1160726</v>
      </c>
      <c r="F26" s="128">
        <v>891188</v>
      </c>
      <c r="G26" s="68">
        <v>778944</v>
      </c>
      <c r="H26" s="126">
        <v>731104</v>
      </c>
      <c r="I26" s="126">
        <v>265190</v>
      </c>
      <c r="J26" s="127"/>
      <c r="K26" s="127"/>
      <c r="L26" s="127"/>
      <c r="M26" s="127"/>
      <c r="N26" s="127"/>
      <c r="O26" s="127"/>
      <c r="P26" s="127"/>
    </row>
    <row r="27" spans="2:16" ht="12.75">
      <c r="B27" s="169" t="s">
        <v>452</v>
      </c>
      <c r="C27" s="125">
        <f aca="true" t="shared" si="3" ref="C27:I27">C2+C11-C24</f>
        <v>711615.3300000001</v>
      </c>
      <c r="D27" s="125">
        <f t="shared" si="3"/>
        <v>1160727.05</v>
      </c>
      <c r="E27" s="125">
        <f t="shared" si="3"/>
        <v>891188.32</v>
      </c>
      <c r="F27" s="125">
        <f t="shared" si="3"/>
        <v>731104.47</v>
      </c>
      <c r="G27" s="125">
        <f t="shared" si="3"/>
        <v>0</v>
      </c>
      <c r="H27" s="125">
        <f t="shared" si="3"/>
        <v>265189.77</v>
      </c>
      <c r="I27" s="125">
        <f t="shared" si="3"/>
        <v>66990</v>
      </c>
      <c r="J27" s="127"/>
      <c r="K27" s="127"/>
      <c r="L27" s="127"/>
      <c r="M27" s="127"/>
      <c r="N27" s="127"/>
      <c r="O27" s="127"/>
      <c r="P27" s="127"/>
    </row>
    <row r="28" spans="2:16" ht="12.75">
      <c r="B28" s="134"/>
      <c r="C28" s="125"/>
      <c r="D28" s="125"/>
      <c r="E28" s="125"/>
      <c r="F28" s="125"/>
      <c r="G28" s="128"/>
      <c r="H28" s="125"/>
      <c r="I28" s="125"/>
      <c r="J28" s="127"/>
      <c r="K28" s="127"/>
      <c r="L28" s="127"/>
      <c r="M28" s="127"/>
      <c r="N28" s="127"/>
      <c r="O28" s="127"/>
      <c r="P28" s="127"/>
    </row>
    <row r="29" spans="2:17" ht="12.75">
      <c r="B29" s="135"/>
      <c r="C29" s="127"/>
      <c r="D29" s="127"/>
      <c r="E29" s="127"/>
      <c r="F29" s="136"/>
      <c r="G29" s="128"/>
      <c r="H29" s="128"/>
      <c r="I29" s="128"/>
      <c r="J29" s="127"/>
      <c r="K29" s="127"/>
      <c r="L29" s="127"/>
      <c r="M29" s="127"/>
      <c r="N29" s="127"/>
      <c r="O29" s="127"/>
      <c r="P29" s="127"/>
      <c r="Q29" s="127"/>
    </row>
    <row r="30" spans="2:17" ht="12.75" hidden="1">
      <c r="B30" s="137" t="s">
        <v>479</v>
      </c>
      <c r="C30" s="127" t="e">
        <f>+#REF!-#REF!</f>
        <v>#REF!</v>
      </c>
      <c r="D30" s="127"/>
      <c r="E30" s="127"/>
      <c r="F30" s="136"/>
      <c r="G30" s="128"/>
      <c r="H30" s="128"/>
      <c r="I30" s="128"/>
      <c r="J30" s="127"/>
      <c r="K30" s="127"/>
      <c r="L30" s="127"/>
      <c r="M30" s="127"/>
      <c r="N30" s="127"/>
      <c r="O30" s="127"/>
      <c r="P30" s="127"/>
      <c r="Q30" s="127"/>
    </row>
    <row r="31" ht="12.75" hidden="1">
      <c r="C31" s="131"/>
    </row>
    <row r="32" ht="12.75" hidden="1">
      <c r="C32" s="131" t="e">
        <f>+#REF!-#REF!</f>
        <v>#REF!</v>
      </c>
    </row>
  </sheetData>
  <printOptions gridLines="1" horizontalCentered="1" verticalCentered="1"/>
  <pageMargins left="0.25" right="0.25" top="1" bottom="1" header="0.5" footer="0.5"/>
  <pageSetup fitToHeight="1" fitToWidth="1" horizontalDpi="600" verticalDpi="600" orientation="landscape"/>
  <headerFooter>
    <oddHeader xml:space="preserve">&amp;L&amp;K000000_x000D_&amp;C&amp;"Times New Roman,Bold"&amp;12&amp;K000000Traffic Improvement Fund _x000D_&amp;"Geneva,Regular"&amp;10_x000D_           </oddHeader>
    <oddFooter>&amp;R&amp;K000000_x000D_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="150" zoomScaleNormal="150" zoomScalePageLayoutView="150" workbookViewId="0" topLeftCell="A1">
      <selection activeCell="A1" sqref="A1:I24"/>
    </sheetView>
  </sheetViews>
  <sheetFormatPr defaultColWidth="10.625" defaultRowHeight="12.75"/>
  <cols>
    <col min="1" max="1" width="6.00390625" style="35" bestFit="1" customWidth="1"/>
    <col min="2" max="2" width="24.375" style="5" customWidth="1"/>
    <col min="3" max="3" width="11.125" style="5" customWidth="1"/>
    <col min="4" max="6" width="11.625" style="5" customWidth="1"/>
    <col min="7" max="7" width="10.00390625" style="5" bestFit="1" customWidth="1"/>
    <col min="8" max="8" width="11.625" style="18" bestFit="1" customWidth="1"/>
    <col min="9" max="9" width="11.625" style="18" customWidth="1"/>
    <col min="10" max="16384" width="10.625" style="5" customWidth="1"/>
  </cols>
  <sheetData>
    <row r="1" spans="1:9" s="14" customFormat="1" ht="12.75">
      <c r="A1" s="56" t="s">
        <v>37</v>
      </c>
      <c r="B1" s="56" t="s">
        <v>11</v>
      </c>
      <c r="C1" s="172">
        <v>2012</v>
      </c>
      <c r="D1" s="172">
        <v>2013</v>
      </c>
      <c r="E1" s="172">
        <v>2014</v>
      </c>
      <c r="F1" s="172">
        <v>2015</v>
      </c>
      <c r="G1" s="56" t="s">
        <v>530</v>
      </c>
      <c r="H1" s="56" t="s">
        <v>547</v>
      </c>
      <c r="I1" s="56" t="s">
        <v>546</v>
      </c>
    </row>
    <row r="2" spans="1:9" ht="12.75">
      <c r="A2" s="215"/>
      <c r="B2" s="169" t="s">
        <v>453</v>
      </c>
      <c r="C2" s="131">
        <v>2368389</v>
      </c>
      <c r="D2" s="216">
        <v>1621920</v>
      </c>
      <c r="E2" s="216">
        <v>537416.2</v>
      </c>
      <c r="F2" s="86">
        <v>898030.83</v>
      </c>
      <c r="G2" s="217">
        <v>1499612.37</v>
      </c>
      <c r="H2" s="86">
        <v>366355.74</v>
      </c>
      <c r="I2" s="86">
        <v>184832</v>
      </c>
    </row>
    <row r="3" spans="1:9" ht="12.75">
      <c r="A3" s="218"/>
      <c r="B3" s="133"/>
      <c r="C3" s="188"/>
      <c r="D3" s="216"/>
      <c r="E3" s="216"/>
      <c r="F3" s="86"/>
      <c r="G3" s="86"/>
      <c r="H3" s="86"/>
      <c r="I3" s="86"/>
    </row>
    <row r="4" spans="1:9" ht="12.75">
      <c r="A4" s="218"/>
      <c r="B4" s="202" t="s">
        <v>86</v>
      </c>
      <c r="C4" s="188"/>
      <c r="D4" s="216"/>
      <c r="E4" s="216"/>
      <c r="F4" s="86"/>
      <c r="G4" s="86"/>
      <c r="H4" s="86"/>
      <c r="I4" s="86"/>
    </row>
    <row r="5" spans="1:9" ht="12.75">
      <c r="A5" s="215"/>
      <c r="B5" s="89" t="s">
        <v>554</v>
      </c>
      <c r="C5" s="216">
        <v>0</v>
      </c>
      <c r="D5" s="216">
        <v>0</v>
      </c>
      <c r="E5" s="216">
        <v>7627</v>
      </c>
      <c r="F5" s="86"/>
      <c r="G5" s="188"/>
      <c r="H5" s="86">
        <v>601667</v>
      </c>
      <c r="I5" s="86">
        <v>1000000</v>
      </c>
    </row>
    <row r="6" spans="1:9" ht="12.75">
      <c r="A6" s="215" t="s">
        <v>131</v>
      </c>
      <c r="B6" s="89" t="s">
        <v>244</v>
      </c>
      <c r="C6" s="216">
        <v>685376.42</v>
      </c>
      <c r="D6" s="216">
        <v>706934</v>
      </c>
      <c r="E6" s="216">
        <v>733954.73</v>
      </c>
      <c r="F6" s="86">
        <v>731247.23</v>
      </c>
      <c r="G6" s="217">
        <v>740000</v>
      </c>
      <c r="H6" s="86">
        <v>712796.55</v>
      </c>
      <c r="I6" s="86">
        <v>710000</v>
      </c>
    </row>
    <row r="7" spans="1:9" ht="12.75">
      <c r="A7" s="215"/>
      <c r="B7" s="219" t="s">
        <v>202</v>
      </c>
      <c r="C7" s="216"/>
      <c r="D7" s="216">
        <v>0</v>
      </c>
      <c r="E7" s="216"/>
      <c r="F7" s="86">
        <v>83249</v>
      </c>
      <c r="G7" s="188"/>
      <c r="H7" s="86"/>
      <c r="I7" s="86"/>
    </row>
    <row r="8" spans="1:9" ht="12.75">
      <c r="A8" s="215">
        <v>341</v>
      </c>
      <c r="B8" s="89" t="s">
        <v>234</v>
      </c>
      <c r="C8" s="216">
        <v>18468.28</v>
      </c>
      <c r="D8" s="216">
        <v>5387</v>
      </c>
      <c r="E8" s="216">
        <v>1534.98</v>
      </c>
      <c r="F8" s="86">
        <v>3812.87</v>
      </c>
      <c r="G8" s="188"/>
      <c r="H8" s="86">
        <v>1763.19</v>
      </c>
      <c r="I8" s="86">
        <v>1000</v>
      </c>
    </row>
    <row r="9" spans="1:9" ht="12.75">
      <c r="A9" s="215"/>
      <c r="B9" s="202" t="s">
        <v>480</v>
      </c>
      <c r="C9" s="216">
        <f aca="true" t="shared" si="0" ref="C9:G9">SUM(C5:C8)</f>
        <v>703844.7000000001</v>
      </c>
      <c r="D9" s="216">
        <f t="shared" si="0"/>
        <v>712321</v>
      </c>
      <c r="E9" s="216">
        <f t="shared" si="0"/>
        <v>743116.71</v>
      </c>
      <c r="F9" s="216">
        <f t="shared" si="0"/>
        <v>818309.1</v>
      </c>
      <c r="G9" s="216">
        <f t="shared" si="0"/>
        <v>740000</v>
      </c>
      <c r="H9" s="216">
        <f>SUM(H5:H8)</f>
        <v>1316226.74</v>
      </c>
      <c r="I9" s="216">
        <f>SUM(I5:I8)</f>
        <v>1711000</v>
      </c>
    </row>
    <row r="10" spans="1:9" ht="12.75">
      <c r="A10" s="215"/>
      <c r="B10" s="219"/>
      <c r="C10" s="188"/>
      <c r="D10" s="216">
        <v>0</v>
      </c>
      <c r="E10" s="216"/>
      <c r="F10" s="86"/>
      <c r="G10" s="86"/>
      <c r="H10" s="86"/>
      <c r="I10" s="86"/>
    </row>
    <row r="11" spans="1:9" ht="12.75">
      <c r="A11" s="215"/>
      <c r="B11" s="188"/>
      <c r="C11" s="188"/>
      <c r="D11" s="216"/>
      <c r="E11" s="216"/>
      <c r="F11" s="86"/>
      <c r="G11" s="86"/>
      <c r="H11" s="188"/>
      <c r="I11" s="188"/>
    </row>
    <row r="12" spans="1:9" s="14" customFormat="1" ht="12.75">
      <c r="A12" s="56" t="s">
        <v>37</v>
      </c>
      <c r="B12" s="56" t="s">
        <v>12</v>
      </c>
      <c r="C12" s="172">
        <v>2012</v>
      </c>
      <c r="D12" s="172">
        <v>2013</v>
      </c>
      <c r="E12" s="172">
        <v>2014</v>
      </c>
      <c r="F12" s="172">
        <v>2015</v>
      </c>
      <c r="G12" s="56" t="s">
        <v>530</v>
      </c>
      <c r="H12" s="56" t="s">
        <v>547</v>
      </c>
      <c r="I12" s="56" t="s">
        <v>546</v>
      </c>
    </row>
    <row r="13" spans="1:9" ht="12.75">
      <c r="A13" s="220"/>
      <c r="B13" s="168" t="s">
        <v>393</v>
      </c>
      <c r="C13" s="25"/>
      <c r="D13" s="25"/>
      <c r="E13" s="25"/>
      <c r="F13" s="25"/>
      <c r="G13" s="25"/>
      <c r="H13" s="25"/>
      <c r="I13" s="25"/>
    </row>
    <row r="14" spans="1:9" s="2" customFormat="1" ht="12.75">
      <c r="A14" s="221">
        <v>453</v>
      </c>
      <c r="B14" s="219" t="s">
        <v>187</v>
      </c>
      <c r="C14" s="131">
        <v>1088488.07</v>
      </c>
      <c r="D14" s="131">
        <v>1436928</v>
      </c>
      <c r="E14" s="131">
        <v>44084.04</v>
      </c>
      <c r="F14" s="68">
        <v>1001646.69</v>
      </c>
      <c r="G14" s="214">
        <v>975000</v>
      </c>
      <c r="H14" s="68">
        <v>1147783.17</v>
      </c>
      <c r="I14" s="68">
        <v>1500000</v>
      </c>
    </row>
    <row r="15" spans="1:9" s="2" customFormat="1" ht="12.75">
      <c r="A15" s="221"/>
      <c r="B15" s="219" t="s">
        <v>186</v>
      </c>
      <c r="C15" s="131">
        <v>28.04</v>
      </c>
      <c r="D15" s="131">
        <v>0</v>
      </c>
      <c r="E15" s="131"/>
      <c r="F15" s="68">
        <v>0</v>
      </c>
      <c r="G15" s="214">
        <v>25000</v>
      </c>
      <c r="H15" s="68"/>
      <c r="I15" s="68"/>
    </row>
    <row r="16" spans="1:9" s="2" customFormat="1" ht="12.75">
      <c r="A16" s="221"/>
      <c r="B16" s="222" t="s">
        <v>305</v>
      </c>
      <c r="C16" s="131"/>
      <c r="D16" s="131">
        <v>0</v>
      </c>
      <c r="E16" s="131"/>
      <c r="F16" s="68"/>
      <c r="G16" s="214">
        <v>135000</v>
      </c>
      <c r="H16" s="68"/>
      <c r="I16" s="68"/>
    </row>
    <row r="17" spans="1:9" s="2" customFormat="1" ht="12.75">
      <c r="A17" s="221" t="s">
        <v>111</v>
      </c>
      <c r="B17" s="219" t="s">
        <v>110</v>
      </c>
      <c r="C17" s="131">
        <v>165747.5</v>
      </c>
      <c r="D17" s="131">
        <v>159898</v>
      </c>
      <c r="E17" s="131">
        <v>122367.92</v>
      </c>
      <c r="F17" s="68">
        <v>122287.5</v>
      </c>
      <c r="G17" s="214"/>
      <c r="H17" s="68">
        <v>117787.5</v>
      </c>
      <c r="I17" s="68">
        <v>111037.5</v>
      </c>
    </row>
    <row r="18" spans="1:9" s="2" customFormat="1" ht="12.75">
      <c r="A18" s="221"/>
      <c r="B18" s="219" t="s">
        <v>481</v>
      </c>
      <c r="C18" s="131"/>
      <c r="D18" s="131">
        <v>0</v>
      </c>
      <c r="E18" s="131"/>
      <c r="F18" s="68"/>
      <c r="G18" s="214"/>
      <c r="H18" s="68">
        <v>6130</v>
      </c>
      <c r="I18" s="68"/>
    </row>
    <row r="19" spans="1:9" s="2" customFormat="1" ht="12.75">
      <c r="A19" s="221" t="s">
        <v>550</v>
      </c>
      <c r="B19" s="219" t="s">
        <v>1</v>
      </c>
      <c r="C19" s="131">
        <v>1050</v>
      </c>
      <c r="D19" s="131">
        <v>0</v>
      </c>
      <c r="E19" s="131">
        <v>1050</v>
      </c>
      <c r="F19" s="68">
        <v>1050</v>
      </c>
      <c r="G19" s="214">
        <v>1050</v>
      </c>
      <c r="H19" s="68">
        <v>1050</v>
      </c>
      <c r="I19" s="68">
        <v>1050</v>
      </c>
    </row>
    <row r="20" spans="1:9" s="2" customFormat="1" ht="12.75">
      <c r="A20" s="221" t="s">
        <v>327</v>
      </c>
      <c r="B20" s="219" t="s">
        <v>482</v>
      </c>
      <c r="C20" s="131">
        <v>195000</v>
      </c>
      <c r="D20" s="131">
        <v>200000</v>
      </c>
      <c r="E20" s="131">
        <v>215000</v>
      </c>
      <c r="F20" s="68">
        <v>225000</v>
      </c>
      <c r="G20" s="214">
        <v>215000</v>
      </c>
      <c r="H20" s="68">
        <v>225000</v>
      </c>
      <c r="I20" s="68">
        <v>230000</v>
      </c>
    </row>
    <row r="21" spans="1:9" s="2" customFormat="1" ht="12.75">
      <c r="A21" s="221"/>
      <c r="B21" s="168" t="s">
        <v>368</v>
      </c>
      <c r="C21" s="90">
        <f aca="true" t="shared" si="1" ref="C21:G21">SUM(C14:C20)</f>
        <v>1450313.61</v>
      </c>
      <c r="D21" s="90">
        <f t="shared" si="1"/>
        <v>1796826</v>
      </c>
      <c r="E21" s="90">
        <f>SUM(E14:E20)</f>
        <v>382501.95999999996</v>
      </c>
      <c r="F21" s="90">
        <f t="shared" si="1"/>
        <v>1349984.19</v>
      </c>
      <c r="G21" s="90">
        <f t="shared" si="1"/>
        <v>1351050</v>
      </c>
      <c r="H21" s="90">
        <f>SUM(H14:H20)</f>
        <v>1497750.67</v>
      </c>
      <c r="I21" s="90">
        <f>SUM(I14:I20)</f>
        <v>1842087.5</v>
      </c>
    </row>
    <row r="22" spans="1:9" s="2" customFormat="1" ht="12.75">
      <c r="A22" s="221"/>
      <c r="B22" s="219"/>
      <c r="C22" s="124"/>
      <c r="D22" s="131"/>
      <c r="E22" s="131"/>
      <c r="F22" s="68"/>
      <c r="G22" s="68"/>
      <c r="H22" s="68"/>
      <c r="I22" s="68"/>
    </row>
    <row r="23" spans="1:9" ht="12.75">
      <c r="A23" s="215"/>
      <c r="B23" s="169" t="s">
        <v>453</v>
      </c>
      <c r="C23" s="131">
        <v>2368389</v>
      </c>
      <c r="D23" s="216">
        <v>1621920</v>
      </c>
      <c r="E23" s="216">
        <v>537416</v>
      </c>
      <c r="F23" s="86">
        <v>898031</v>
      </c>
      <c r="G23" s="217">
        <v>1499612.37</v>
      </c>
      <c r="H23" s="86">
        <v>366356</v>
      </c>
      <c r="I23" s="86">
        <v>184832</v>
      </c>
    </row>
    <row r="24" spans="1:9" s="2" customFormat="1" ht="12.75">
      <c r="A24" s="221"/>
      <c r="B24" s="169" t="s">
        <v>452</v>
      </c>
      <c r="C24" s="90">
        <f aca="true" t="shared" si="2" ref="C24:G24">C2+C9-C21</f>
        <v>1621920.09</v>
      </c>
      <c r="D24" s="90">
        <f t="shared" si="2"/>
        <v>537415</v>
      </c>
      <c r="E24" s="90">
        <f t="shared" si="2"/>
        <v>898030.95</v>
      </c>
      <c r="F24" s="90">
        <f t="shared" si="2"/>
        <v>366355.74</v>
      </c>
      <c r="G24" s="90">
        <f t="shared" si="2"/>
        <v>888562.3700000001</v>
      </c>
      <c r="H24" s="90">
        <f>H2+H9-H21</f>
        <v>184831.81000000006</v>
      </c>
      <c r="I24" s="90">
        <f>I2+I9-I21</f>
        <v>53744.5</v>
      </c>
    </row>
    <row r="25" spans="1:9" s="2" customFormat="1" ht="12.75">
      <c r="A25" s="79"/>
      <c r="B25" s="82"/>
      <c r="C25" s="20"/>
      <c r="D25" s="20"/>
      <c r="E25" s="20"/>
      <c r="F25" s="20"/>
      <c r="G25" s="26"/>
      <c r="H25" s="20"/>
      <c r="I25" s="20"/>
    </row>
    <row r="26" spans="1:9" s="2" customFormat="1" ht="12.75">
      <c r="A26" s="74"/>
      <c r="H26" s="26"/>
      <c r="I26" s="26"/>
    </row>
    <row r="27" spans="1:9" s="2" customFormat="1" ht="12.75">
      <c r="A27" s="74"/>
      <c r="H27" s="26"/>
      <c r="I27" s="26"/>
    </row>
    <row r="28" spans="1:9" s="2" customFormat="1" ht="12.75">
      <c r="A28" s="74"/>
      <c r="H28" s="26"/>
      <c r="I28" s="26"/>
    </row>
    <row r="29" spans="1:9" s="2" customFormat="1" ht="12.75">
      <c r="A29" s="74"/>
      <c r="H29" s="26"/>
      <c r="I29" s="26"/>
    </row>
    <row r="30" spans="1:9" s="2" customFormat="1" ht="12.75">
      <c r="A30" s="74"/>
      <c r="H30" s="26"/>
      <c r="I30" s="26"/>
    </row>
    <row r="31" spans="1:9" s="2" customFormat="1" ht="12.75">
      <c r="A31" s="74"/>
      <c r="H31" s="26"/>
      <c r="I31" s="26"/>
    </row>
    <row r="32" spans="1:9" s="2" customFormat="1" ht="12.75">
      <c r="A32" s="74"/>
      <c r="H32" s="26"/>
      <c r="I32" s="26"/>
    </row>
    <row r="33" spans="1:9" s="2" customFormat="1" ht="12.75">
      <c r="A33" s="74"/>
      <c r="H33" s="26"/>
      <c r="I33" s="26"/>
    </row>
    <row r="34" spans="1:9" s="2" customFormat="1" ht="12.75">
      <c r="A34" s="74"/>
      <c r="H34" s="26"/>
      <c r="I34" s="26"/>
    </row>
    <row r="35" spans="1:9" s="2" customFormat="1" ht="12.75">
      <c r="A35" s="74"/>
      <c r="H35" s="26"/>
      <c r="I35" s="26"/>
    </row>
    <row r="36" spans="1:9" s="2" customFormat="1" ht="12.75">
      <c r="A36" s="74"/>
      <c r="H36" s="26"/>
      <c r="I36" s="26"/>
    </row>
    <row r="37" spans="1:9" s="2" customFormat="1" ht="12.75">
      <c r="A37" s="74"/>
      <c r="H37" s="26"/>
      <c r="I37" s="26"/>
    </row>
  </sheetData>
  <printOptions gridLines="1" horizontalCentered="1"/>
  <pageMargins left="0.25" right="0.25" top="1" bottom="1" header="0.5" footer="0.5"/>
  <pageSetup fitToHeight="1" fitToWidth="1" horizontalDpi="600" verticalDpi="600" orientation="landscape" scale="96"/>
  <headerFooter>
    <oddHeader>&amp;C&amp;"Times New Roman,Bold"&amp;12&amp;K000000Open Space Acquisitions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150" zoomScaleNormal="150" zoomScalePageLayoutView="150" workbookViewId="0" topLeftCell="A1">
      <selection activeCell="J16" sqref="J16"/>
    </sheetView>
  </sheetViews>
  <sheetFormatPr defaultColWidth="9.375" defaultRowHeight="12.75"/>
  <cols>
    <col min="1" max="1" width="6.125" style="74" customWidth="1"/>
    <col min="2" max="2" width="20.625" style="2" customWidth="1"/>
    <col min="3" max="3" width="9.125" style="2" customWidth="1"/>
    <col min="4" max="4" width="10.875" style="2" bestFit="1" customWidth="1"/>
    <col min="5" max="5" width="10.875" style="2" customWidth="1"/>
    <col min="6" max="6" width="10.875" style="2" bestFit="1" customWidth="1"/>
    <col min="7" max="7" width="9.75390625" style="26" bestFit="1" customWidth="1"/>
    <col min="8" max="8" width="11.00390625" style="26" bestFit="1" customWidth="1"/>
    <col min="9" max="9" width="11.00390625" style="26" customWidth="1"/>
    <col min="10" max="16384" width="9.375" style="2" customWidth="1"/>
  </cols>
  <sheetData>
    <row r="1" spans="1:9" ht="12.75">
      <c r="A1" s="56" t="s">
        <v>37</v>
      </c>
      <c r="B1" s="56" t="s">
        <v>13</v>
      </c>
      <c r="C1" s="172">
        <v>2012</v>
      </c>
      <c r="D1" s="172">
        <v>2013</v>
      </c>
      <c r="E1" s="172">
        <v>2014</v>
      </c>
      <c r="F1" s="172">
        <v>2015</v>
      </c>
      <c r="G1" s="56" t="s">
        <v>530</v>
      </c>
      <c r="H1" s="56" t="s">
        <v>547</v>
      </c>
      <c r="I1" s="56" t="s">
        <v>546</v>
      </c>
    </row>
    <row r="2" spans="1:9" ht="12.75">
      <c r="A2" s="219"/>
      <c r="B2" s="223" t="s">
        <v>453</v>
      </c>
      <c r="C2" s="90">
        <v>550345</v>
      </c>
      <c r="D2" s="90">
        <v>554856</v>
      </c>
      <c r="E2" s="90">
        <v>554193.23</v>
      </c>
      <c r="F2" s="68">
        <v>556432.16</v>
      </c>
      <c r="G2" s="68">
        <v>556432</v>
      </c>
      <c r="H2" s="68">
        <v>560101.26</v>
      </c>
      <c r="I2" s="68">
        <v>560101</v>
      </c>
    </row>
    <row r="3" spans="1:9" ht="12.75">
      <c r="A3" s="219"/>
      <c r="B3" s="208"/>
      <c r="C3" s="90"/>
      <c r="D3" s="90"/>
      <c r="E3" s="90"/>
      <c r="F3" s="90"/>
      <c r="G3" s="68"/>
      <c r="H3" s="68"/>
      <c r="I3" s="68"/>
    </row>
    <row r="4" spans="1:9" ht="12.75">
      <c r="A4" s="219"/>
      <c r="B4" s="208" t="s">
        <v>86</v>
      </c>
      <c r="C4" s="68"/>
      <c r="D4" s="68"/>
      <c r="E4" s="68"/>
      <c r="F4" s="68"/>
      <c r="G4" s="68"/>
      <c r="H4" s="68"/>
      <c r="I4" s="68"/>
    </row>
    <row r="5" spans="1:9" ht="12.75">
      <c r="A5" s="219"/>
      <c r="B5" s="224" t="s">
        <v>531</v>
      </c>
      <c r="C5" s="68"/>
      <c r="D5" s="68"/>
      <c r="E5" s="68">
        <v>6353.73</v>
      </c>
      <c r="F5" s="68"/>
      <c r="G5" s="68"/>
      <c r="H5" s="68"/>
      <c r="I5" s="68"/>
    </row>
    <row r="6" spans="1:9" ht="12.75">
      <c r="A6" s="219">
        <v>341</v>
      </c>
      <c r="B6" s="224" t="s">
        <v>234</v>
      </c>
      <c r="C6" s="68">
        <v>5510.18</v>
      </c>
      <c r="D6" s="68">
        <v>2888</v>
      </c>
      <c r="E6" s="68">
        <v>2185.2</v>
      </c>
      <c r="F6" s="68">
        <v>3669.1</v>
      </c>
      <c r="G6" s="68">
        <v>2500</v>
      </c>
      <c r="H6" s="68">
        <v>2368.04</v>
      </c>
      <c r="I6" s="68">
        <v>2368</v>
      </c>
    </row>
    <row r="7" spans="1:9" ht="12.75">
      <c r="A7" s="219"/>
      <c r="B7" s="133" t="s">
        <v>182</v>
      </c>
      <c r="C7" s="90">
        <f aca="true" t="shared" si="0" ref="C7:G7">SUM(C5:C6)</f>
        <v>5510.18</v>
      </c>
      <c r="D7" s="90">
        <f t="shared" si="0"/>
        <v>2888</v>
      </c>
      <c r="E7" s="90">
        <f t="shared" si="0"/>
        <v>8538.93</v>
      </c>
      <c r="F7" s="90">
        <f t="shared" si="0"/>
        <v>3669.1</v>
      </c>
      <c r="G7" s="90">
        <f t="shared" si="0"/>
        <v>2500</v>
      </c>
      <c r="H7" s="90">
        <f>SUM(H5:H6)</f>
        <v>2368.04</v>
      </c>
      <c r="I7" s="90">
        <f>SUM(I5:I6)</f>
        <v>2368</v>
      </c>
    </row>
    <row r="8" spans="1:9" ht="12.75">
      <c r="A8" s="219"/>
      <c r="B8" s="224"/>
      <c r="C8" s="68"/>
      <c r="D8" s="68"/>
      <c r="E8" s="68"/>
      <c r="F8" s="68"/>
      <c r="G8" s="68"/>
      <c r="H8" s="68"/>
      <c r="I8" s="68"/>
    </row>
    <row r="9" spans="1:9" ht="12.75">
      <c r="A9" s="219"/>
      <c r="B9" s="225"/>
      <c r="C9" s="68"/>
      <c r="D9" s="68"/>
      <c r="E9" s="68"/>
      <c r="F9" s="68"/>
      <c r="G9" s="68"/>
      <c r="H9" s="68"/>
      <c r="I9" s="68"/>
    </row>
    <row r="10" spans="1:9" s="9" customFormat="1" ht="12.75">
      <c r="A10" s="56" t="s">
        <v>37</v>
      </c>
      <c r="B10" s="56" t="s">
        <v>14</v>
      </c>
      <c r="C10" s="172">
        <v>2012</v>
      </c>
      <c r="D10" s="172">
        <v>2013</v>
      </c>
      <c r="E10" s="172">
        <v>2014</v>
      </c>
      <c r="F10" s="172">
        <v>2015</v>
      </c>
      <c r="G10" s="56" t="s">
        <v>530</v>
      </c>
      <c r="H10" s="56" t="s">
        <v>547</v>
      </c>
      <c r="I10" s="56" t="s">
        <v>546</v>
      </c>
    </row>
    <row r="11" spans="1:9" ht="12.75">
      <c r="A11" s="220"/>
      <c r="B11" s="133" t="s">
        <v>393</v>
      </c>
      <c r="C11" s="25"/>
      <c r="D11" s="25"/>
      <c r="E11" s="25"/>
      <c r="F11" s="25"/>
      <c r="G11" s="171"/>
      <c r="H11" s="68"/>
      <c r="I11" s="68"/>
    </row>
    <row r="12" spans="1:9" ht="12.75">
      <c r="A12" s="219"/>
      <c r="B12" s="93"/>
      <c r="C12" s="124"/>
      <c r="D12" s="131"/>
      <c r="E12" s="131"/>
      <c r="F12" s="68"/>
      <c r="G12" s="68"/>
      <c r="H12" s="68"/>
      <c r="I12" s="68"/>
    </row>
    <row r="13" spans="1:9" ht="12.75">
      <c r="A13" s="219">
        <v>453</v>
      </c>
      <c r="B13" s="93" t="s">
        <v>71</v>
      </c>
      <c r="C13" s="131">
        <v>1000</v>
      </c>
      <c r="D13" s="131">
        <v>3550</v>
      </c>
      <c r="E13" s="131">
        <v>6300</v>
      </c>
      <c r="F13" s="68">
        <v>0</v>
      </c>
      <c r="G13" s="68">
        <v>2500</v>
      </c>
      <c r="H13" s="68">
        <v>2368</v>
      </c>
      <c r="I13" s="68">
        <v>2368</v>
      </c>
    </row>
    <row r="14" spans="1:9" ht="12.75">
      <c r="A14" s="124"/>
      <c r="B14" s="133" t="s">
        <v>368</v>
      </c>
      <c r="C14" s="90">
        <f aca="true" t="shared" si="1" ref="C14:G14">SUM(C12:C13)</f>
        <v>1000</v>
      </c>
      <c r="D14" s="90">
        <f t="shared" si="1"/>
        <v>3550</v>
      </c>
      <c r="E14" s="90">
        <f t="shared" si="1"/>
        <v>6300</v>
      </c>
      <c r="F14" s="90">
        <f t="shared" si="1"/>
        <v>0</v>
      </c>
      <c r="G14" s="90">
        <f t="shared" si="1"/>
        <v>2500</v>
      </c>
      <c r="H14" s="90">
        <f>SUM(H12:H13)</f>
        <v>2368</v>
      </c>
      <c r="I14" s="90">
        <f>SUM(I12:I13)</f>
        <v>2368</v>
      </c>
    </row>
    <row r="15" spans="1:9" ht="12.75">
      <c r="A15" s="124"/>
      <c r="B15" s="226"/>
      <c r="C15" s="124"/>
      <c r="D15" s="131"/>
      <c r="E15" s="131"/>
      <c r="F15" s="68"/>
      <c r="G15" s="68"/>
      <c r="H15" s="68"/>
      <c r="I15" s="68"/>
    </row>
    <row r="16" spans="1:9" ht="12.75">
      <c r="A16" s="219"/>
      <c r="B16" s="223" t="s">
        <v>453</v>
      </c>
      <c r="C16" s="90">
        <v>550345</v>
      </c>
      <c r="D16" s="90">
        <v>554856</v>
      </c>
      <c r="E16" s="90">
        <v>554193.23</v>
      </c>
      <c r="F16" s="68">
        <v>556432</v>
      </c>
      <c r="G16" s="68">
        <v>556432</v>
      </c>
      <c r="H16" s="68">
        <v>560101</v>
      </c>
      <c r="I16" s="68">
        <v>560101</v>
      </c>
    </row>
    <row r="17" spans="1:9" ht="12.75">
      <c r="A17" s="124"/>
      <c r="B17" s="223" t="s">
        <v>452</v>
      </c>
      <c r="C17" s="90">
        <f aca="true" t="shared" si="2" ref="C17:G17">C2+C7-C14</f>
        <v>554855.18</v>
      </c>
      <c r="D17" s="90">
        <f t="shared" si="2"/>
        <v>554194</v>
      </c>
      <c r="E17" s="90">
        <f t="shared" si="2"/>
        <v>556432.16</v>
      </c>
      <c r="F17" s="90">
        <f t="shared" si="2"/>
        <v>560101.26</v>
      </c>
      <c r="G17" s="90">
        <f t="shared" si="2"/>
        <v>556432</v>
      </c>
      <c r="H17" s="90">
        <f>H2+H7-H14</f>
        <v>560101.3</v>
      </c>
      <c r="I17" s="90">
        <f>I2+I7-I14</f>
        <v>560101</v>
      </c>
    </row>
    <row r="18" spans="1:6" ht="12.75">
      <c r="A18" s="2"/>
      <c r="B18" s="80"/>
      <c r="D18" s="22"/>
      <c r="E18" s="22"/>
      <c r="F18" s="26"/>
    </row>
    <row r="19" spans="1:6" ht="12.75">
      <c r="A19" s="2"/>
      <c r="F19" s="26"/>
    </row>
    <row r="22" ht="12.75">
      <c r="A22" s="2"/>
    </row>
  </sheetData>
  <printOptions gridLines="1"/>
  <pageMargins left="0.5" right="0.5" top="1.5" bottom="1" header="1" footer="0.5"/>
  <pageSetup fitToHeight="1" fitToWidth="1" horizontalDpi="600" verticalDpi="600" orientation="landscape"/>
  <headerFooter>
    <oddHeader xml:space="preserve">&amp;C&amp;"Times New Roman,Bold"&amp;12&amp;K000000Open Space Maintenance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="150" zoomScaleNormal="150" zoomScaleSheetLayoutView="75" zoomScalePageLayoutView="150" workbookViewId="0" topLeftCell="A1">
      <selection activeCell="A1" sqref="A1:I19"/>
    </sheetView>
  </sheetViews>
  <sheetFormatPr defaultColWidth="11.00390625" defaultRowHeight="12.75" customHeight="1"/>
  <cols>
    <col min="1" max="1" width="7.625" style="5" bestFit="1" customWidth="1"/>
    <col min="2" max="2" width="27.375" style="5" customWidth="1"/>
    <col min="3" max="3" width="9.125" style="5" customWidth="1"/>
    <col min="4" max="4" width="8.75390625" style="5" bestFit="1" customWidth="1"/>
    <col min="5" max="5" width="8.75390625" style="5" customWidth="1"/>
    <col min="6" max="6" width="10.75390625" style="5" customWidth="1"/>
    <col min="7" max="7" width="9.75390625" style="18" bestFit="1" customWidth="1"/>
    <col min="8" max="8" width="11.625" style="18" bestFit="1" customWidth="1"/>
    <col min="9" max="9" width="11.625" style="18" customWidth="1"/>
    <col min="10" max="16384" width="10.75390625" style="5" customWidth="1"/>
  </cols>
  <sheetData>
    <row r="1" spans="1:9" ht="15">
      <c r="A1" s="47" t="s">
        <v>37</v>
      </c>
      <c r="B1" s="47" t="s">
        <v>15</v>
      </c>
      <c r="C1" s="39">
        <v>2012</v>
      </c>
      <c r="D1" s="39">
        <v>2013</v>
      </c>
      <c r="E1" s="39">
        <v>2014</v>
      </c>
      <c r="F1" s="39">
        <v>2015</v>
      </c>
      <c r="G1" s="56" t="s">
        <v>530</v>
      </c>
      <c r="H1" s="56" t="s">
        <v>547</v>
      </c>
      <c r="I1" s="47" t="s">
        <v>546</v>
      </c>
    </row>
    <row r="2" spans="2:9" ht="15">
      <c r="B2" s="67" t="s">
        <v>453</v>
      </c>
      <c r="C2" s="17">
        <v>262211</v>
      </c>
      <c r="D2" s="17">
        <v>13733</v>
      </c>
      <c r="E2" s="17">
        <v>147757</v>
      </c>
      <c r="F2" s="18">
        <v>203608.3</v>
      </c>
      <c r="G2" s="18">
        <v>212866.6</v>
      </c>
      <c r="H2" s="18">
        <v>214451.99</v>
      </c>
      <c r="I2" s="18">
        <v>223525.5</v>
      </c>
    </row>
    <row r="3" spans="2:6" ht="15">
      <c r="B3" s="63"/>
      <c r="C3" s="17"/>
      <c r="D3" s="17"/>
      <c r="E3" s="17"/>
      <c r="F3" s="18"/>
    </row>
    <row r="4" spans="2:6" ht="15">
      <c r="B4" s="64" t="s">
        <v>86</v>
      </c>
      <c r="C4" s="17">
        <v>0</v>
      </c>
      <c r="D4" s="17">
        <v>0</v>
      </c>
      <c r="E4" s="17"/>
      <c r="F4" s="18"/>
    </row>
    <row r="5" spans="1:9" ht="15">
      <c r="A5" s="15">
        <v>387</v>
      </c>
      <c r="B5" s="35" t="s">
        <v>202</v>
      </c>
      <c r="C5" s="16">
        <v>1500</v>
      </c>
      <c r="D5" s="17">
        <v>135440</v>
      </c>
      <c r="E5" s="17">
        <v>55500</v>
      </c>
      <c r="F5" s="18">
        <v>37500</v>
      </c>
      <c r="G5" s="18">
        <v>0</v>
      </c>
      <c r="H5" s="18">
        <v>9000</v>
      </c>
      <c r="I5" s="18">
        <v>3000</v>
      </c>
    </row>
    <row r="6" spans="1:9" ht="15">
      <c r="A6" s="15" t="s">
        <v>159</v>
      </c>
      <c r="B6" s="78" t="s">
        <v>234</v>
      </c>
      <c r="C6" s="17">
        <v>1004.23</v>
      </c>
      <c r="D6" s="17">
        <v>129</v>
      </c>
      <c r="E6" s="17">
        <v>351.38</v>
      </c>
      <c r="F6" s="18">
        <v>407.69</v>
      </c>
      <c r="H6" s="18">
        <v>73.51</v>
      </c>
      <c r="I6" s="18">
        <v>90</v>
      </c>
    </row>
    <row r="7" spans="1:9" ht="15">
      <c r="A7" s="15"/>
      <c r="B7" s="67" t="s">
        <v>182</v>
      </c>
      <c r="C7" s="16">
        <f aca="true" t="shared" si="0" ref="C7:I7">SUM(C5:C6)</f>
        <v>2504.23</v>
      </c>
      <c r="D7" s="16">
        <f t="shared" si="0"/>
        <v>135569</v>
      </c>
      <c r="E7" s="16">
        <f t="shared" si="0"/>
        <v>55851.38</v>
      </c>
      <c r="F7" s="16">
        <f t="shared" si="0"/>
        <v>37907.69</v>
      </c>
      <c r="G7" s="16">
        <f t="shared" si="0"/>
        <v>0</v>
      </c>
      <c r="H7" s="16">
        <f t="shared" si="0"/>
        <v>9073.51</v>
      </c>
      <c r="I7" s="16">
        <f t="shared" si="0"/>
        <v>3090</v>
      </c>
    </row>
    <row r="8" spans="1:9" ht="15">
      <c r="A8" s="15"/>
      <c r="B8" s="81"/>
      <c r="C8" s="16"/>
      <c r="D8" s="16"/>
      <c r="E8" s="16"/>
      <c r="F8" s="16"/>
      <c r="G8" s="16"/>
      <c r="H8" s="16"/>
      <c r="I8" s="16"/>
    </row>
    <row r="9" spans="6:9" ht="12.75">
      <c r="F9" s="31"/>
      <c r="G9" s="31"/>
      <c r="H9" s="31"/>
      <c r="I9" s="31"/>
    </row>
    <row r="10" spans="1:9" ht="15">
      <c r="A10" s="47" t="s">
        <v>37</v>
      </c>
      <c r="B10" s="47" t="s">
        <v>16</v>
      </c>
      <c r="C10" s="39">
        <v>2012</v>
      </c>
      <c r="D10" s="39">
        <v>2013</v>
      </c>
      <c r="E10" s="39">
        <v>2014</v>
      </c>
      <c r="F10" s="39">
        <v>2015</v>
      </c>
      <c r="G10" s="56" t="s">
        <v>530</v>
      </c>
      <c r="H10" s="56" t="s">
        <v>547</v>
      </c>
      <c r="I10" s="47" t="s">
        <v>546</v>
      </c>
    </row>
    <row r="11" spans="2:9" ht="15">
      <c r="B11" s="64" t="s">
        <v>393</v>
      </c>
      <c r="G11" s="31"/>
      <c r="H11" s="18"/>
      <c r="I11" s="18"/>
    </row>
    <row r="12" spans="1:9" s="2" customFormat="1" ht="15">
      <c r="A12" s="45" t="s">
        <v>517</v>
      </c>
      <c r="B12" s="74" t="s">
        <v>524</v>
      </c>
      <c r="D12" s="22">
        <v>0</v>
      </c>
      <c r="E12" s="22"/>
      <c r="F12" s="26">
        <v>27064</v>
      </c>
      <c r="H12" s="191"/>
      <c r="I12" s="191"/>
    </row>
    <row r="13" spans="1:9" s="2" customFormat="1" ht="15">
      <c r="A13" s="45" t="s">
        <v>2</v>
      </c>
      <c r="B13" s="74" t="s">
        <v>449</v>
      </c>
      <c r="C13" s="26">
        <v>250982.75</v>
      </c>
      <c r="D13" s="22">
        <v>1545</v>
      </c>
      <c r="E13" s="22"/>
      <c r="F13" s="26">
        <v>0</v>
      </c>
      <c r="G13" s="26">
        <v>45000</v>
      </c>
      <c r="I13" s="26">
        <v>175000</v>
      </c>
    </row>
    <row r="14" spans="1:7" s="2" customFormat="1" ht="15">
      <c r="A14" s="45" t="s">
        <v>518</v>
      </c>
      <c r="B14" s="74" t="s">
        <v>450</v>
      </c>
      <c r="D14" s="22">
        <v>0</v>
      </c>
      <c r="E14" s="22"/>
      <c r="F14" s="26">
        <v>0</v>
      </c>
      <c r="G14" s="26"/>
    </row>
    <row r="15" spans="1:7" s="2" customFormat="1" ht="15">
      <c r="A15" s="45" t="s">
        <v>88</v>
      </c>
      <c r="B15" s="74" t="s">
        <v>448</v>
      </c>
      <c r="D15" s="22">
        <v>0</v>
      </c>
      <c r="E15" s="22"/>
      <c r="F15" s="26">
        <v>0</v>
      </c>
      <c r="G15" s="26"/>
    </row>
    <row r="16" spans="1:9" s="2" customFormat="1" ht="15">
      <c r="A16" s="45"/>
      <c r="B16" s="64" t="s">
        <v>368</v>
      </c>
      <c r="C16" s="26">
        <f aca="true" t="shared" si="1" ref="C16:G16">SUM(C12:C15)</f>
        <v>250982.75</v>
      </c>
      <c r="D16" s="26">
        <f t="shared" si="1"/>
        <v>1545</v>
      </c>
      <c r="E16" s="26">
        <f t="shared" si="1"/>
        <v>0</v>
      </c>
      <c r="F16" s="26">
        <f t="shared" si="1"/>
        <v>27064</v>
      </c>
      <c r="G16" s="26">
        <f t="shared" si="1"/>
        <v>45000</v>
      </c>
      <c r="H16" s="26">
        <f>SUM(H12:H15)</f>
        <v>0</v>
      </c>
      <c r="I16" s="26">
        <f>SUM(I12:I15)</f>
        <v>175000</v>
      </c>
    </row>
    <row r="17" spans="1:7" s="2" customFormat="1" ht="15">
      <c r="A17" s="45"/>
      <c r="B17" s="64"/>
      <c r="C17" s="26"/>
      <c r="D17" s="26"/>
      <c r="E17" s="26"/>
      <c r="F17" s="26"/>
      <c r="G17" s="26"/>
    </row>
    <row r="18" spans="2:9" ht="15">
      <c r="B18" s="67" t="s">
        <v>453</v>
      </c>
      <c r="C18" s="17">
        <v>262211</v>
      </c>
      <c r="D18" s="17">
        <v>13733</v>
      </c>
      <c r="E18" s="17">
        <v>147757</v>
      </c>
      <c r="F18" s="18">
        <v>203608</v>
      </c>
      <c r="G18" s="18">
        <v>212866.6</v>
      </c>
      <c r="H18" s="18">
        <v>214452</v>
      </c>
      <c r="I18" s="18">
        <v>223526</v>
      </c>
    </row>
    <row r="19" spans="1:9" s="2" customFormat="1" ht="15">
      <c r="A19" s="45"/>
      <c r="B19" s="66" t="s">
        <v>452</v>
      </c>
      <c r="C19" s="26">
        <f aca="true" t="shared" si="2" ref="C19:G19">C2+C7-C16</f>
        <v>13732.479999999981</v>
      </c>
      <c r="D19" s="26">
        <f t="shared" si="2"/>
        <v>147757</v>
      </c>
      <c r="E19" s="26">
        <f t="shared" si="2"/>
        <v>203608.38</v>
      </c>
      <c r="F19" s="26">
        <f t="shared" si="2"/>
        <v>214451.99</v>
      </c>
      <c r="G19" s="26">
        <f t="shared" si="2"/>
        <v>167866.6</v>
      </c>
      <c r="H19" s="26">
        <f>H2+H7-H16</f>
        <v>223525.5</v>
      </c>
      <c r="I19" s="26">
        <f>I2+I7-I16</f>
        <v>51615.5</v>
      </c>
    </row>
    <row r="20" spans="1:7" s="2" customFormat="1" ht="15">
      <c r="A20" s="45"/>
      <c r="B20" s="74"/>
      <c r="G20" s="26"/>
    </row>
    <row r="21" spans="6:9" s="2" customFormat="1" ht="13" customHeight="1">
      <c r="F21" s="26"/>
      <c r="H21" s="26"/>
      <c r="I21" s="26"/>
    </row>
    <row r="22" spans="7:9" s="2" customFormat="1" ht="13" customHeight="1">
      <c r="G22" s="26"/>
      <c r="H22" s="26"/>
      <c r="I22" s="26"/>
    </row>
    <row r="23" spans="7:9" s="2" customFormat="1" ht="13" customHeight="1">
      <c r="G23" s="26"/>
      <c r="H23" s="26"/>
      <c r="I23" s="26"/>
    </row>
    <row r="24" spans="7:9" s="2" customFormat="1" ht="13" customHeight="1">
      <c r="G24" s="26"/>
      <c r="H24" s="26"/>
      <c r="I24" s="26"/>
    </row>
    <row r="25" spans="7:9" s="2" customFormat="1" ht="13" customHeight="1">
      <c r="G25" s="26"/>
      <c r="H25" s="26"/>
      <c r="I25" s="26"/>
    </row>
    <row r="26" spans="7:9" s="2" customFormat="1" ht="13" customHeight="1">
      <c r="G26" s="26"/>
      <c r="H26" s="26"/>
      <c r="I26" s="26"/>
    </row>
    <row r="27" spans="7:9" s="2" customFormat="1" ht="13" customHeight="1">
      <c r="G27" s="26"/>
      <c r="H27" s="26"/>
      <c r="I27" s="26"/>
    </row>
    <row r="28" spans="7:9" s="2" customFormat="1" ht="13" customHeight="1">
      <c r="G28" s="26"/>
      <c r="H28" s="26"/>
      <c r="I28" s="26"/>
    </row>
    <row r="29" spans="7:9" s="2" customFormat="1" ht="13" customHeight="1">
      <c r="G29" s="26"/>
      <c r="H29" s="26"/>
      <c r="I29" s="26"/>
    </row>
  </sheetData>
  <printOptions gridLines="1"/>
  <pageMargins left="0.75" right="0.75" top="1.75" bottom="1" header="1" footer="0.5"/>
  <pageSetup fitToHeight="1" fitToWidth="1" horizontalDpi="600" verticalDpi="600" orientation="landscape" scale="93"/>
  <headerFooter>
    <oddHeader xml:space="preserve">&amp;C&amp;"Times New Roman,Bold"&amp;12&amp;K000000Recreation Fund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150" zoomScaleNormal="150" zoomScaleSheetLayoutView="100" zoomScalePageLayoutView="150" workbookViewId="0" topLeftCell="A1">
      <selection activeCell="G24" sqref="G24"/>
    </sheetView>
  </sheetViews>
  <sheetFormatPr defaultColWidth="9.25390625" defaultRowHeight="12.75" customHeight="1"/>
  <cols>
    <col min="1" max="1" width="6.75390625" style="5" bestFit="1" customWidth="1"/>
    <col min="2" max="2" width="22.75390625" style="5" customWidth="1"/>
    <col min="3" max="3" width="10.25390625" style="5" customWidth="1"/>
    <col min="4" max="6" width="9.25390625" style="5" customWidth="1"/>
    <col min="7" max="7" width="10.875" style="18" bestFit="1" customWidth="1"/>
    <col min="8" max="9" width="10.875" style="18" customWidth="1"/>
    <col min="10" max="16384" width="9.25390625" style="5" customWidth="1"/>
  </cols>
  <sheetData>
    <row r="1" spans="1:9" ht="15">
      <c r="A1" s="47" t="s">
        <v>37</v>
      </c>
      <c r="B1" s="47" t="s">
        <v>165</v>
      </c>
      <c r="C1" s="39">
        <v>2012</v>
      </c>
      <c r="D1" s="39">
        <v>2013</v>
      </c>
      <c r="E1" s="39">
        <v>2014</v>
      </c>
      <c r="F1" s="39">
        <v>2015</v>
      </c>
      <c r="G1" s="47" t="s">
        <v>530</v>
      </c>
      <c r="H1" s="47" t="s">
        <v>547</v>
      </c>
      <c r="I1" s="47" t="s">
        <v>546</v>
      </c>
    </row>
    <row r="2" spans="2:6" ht="15">
      <c r="B2" s="166" t="s">
        <v>227</v>
      </c>
      <c r="C2" s="17"/>
      <c r="D2" s="17"/>
      <c r="E2" s="17"/>
      <c r="F2" s="18"/>
    </row>
    <row r="3" spans="1:6" ht="13" customHeight="1">
      <c r="A3" s="13"/>
      <c r="B3" s="5" t="s">
        <v>27</v>
      </c>
      <c r="C3" s="17"/>
      <c r="D3" s="17"/>
      <c r="E3" s="17"/>
      <c r="F3" s="18"/>
    </row>
    <row r="4" spans="1:9" ht="15">
      <c r="A4" s="5">
        <v>301</v>
      </c>
      <c r="B4" s="5" t="s">
        <v>89</v>
      </c>
      <c r="C4" s="17">
        <v>164830.56999999998</v>
      </c>
      <c r="D4" s="17">
        <v>162501</v>
      </c>
      <c r="E4" s="17">
        <v>162409.29</v>
      </c>
      <c r="F4" s="18">
        <v>166021.81</v>
      </c>
      <c r="G4" s="18">
        <v>165452</v>
      </c>
      <c r="H4" s="18">
        <v>163109.58</v>
      </c>
      <c r="I4" s="18">
        <v>165000</v>
      </c>
    </row>
    <row r="5" spans="1:9" ht="15">
      <c r="A5" s="12">
        <v>341</v>
      </c>
      <c r="B5" s="5" t="s">
        <v>234</v>
      </c>
      <c r="C5" s="17">
        <v>3.59</v>
      </c>
      <c r="D5" s="17">
        <v>2.01</v>
      </c>
      <c r="E5" s="17">
        <v>1.09</v>
      </c>
      <c r="F5" s="18">
        <v>2.02</v>
      </c>
      <c r="H5" s="18">
        <v>23.18</v>
      </c>
      <c r="I5" s="18">
        <v>25</v>
      </c>
    </row>
    <row r="6" spans="1:6" ht="15">
      <c r="A6" s="13"/>
      <c r="D6" s="17"/>
      <c r="E6" s="17"/>
      <c r="F6" s="18"/>
    </row>
    <row r="7" spans="1:9" s="2" customFormat="1" ht="15">
      <c r="A7" s="19"/>
      <c r="B7" s="101" t="s">
        <v>525</v>
      </c>
      <c r="C7" s="22">
        <f aca="true" t="shared" si="0" ref="C7:I7">SUM(C4:C5)</f>
        <v>164834.15999999997</v>
      </c>
      <c r="D7" s="22">
        <f t="shared" si="0"/>
        <v>162503.01</v>
      </c>
      <c r="E7" s="22">
        <f t="shared" si="0"/>
        <v>162410.38</v>
      </c>
      <c r="F7" s="22">
        <f t="shared" si="0"/>
        <v>166023.83</v>
      </c>
      <c r="G7" s="22">
        <f t="shared" si="0"/>
        <v>165452</v>
      </c>
      <c r="H7" s="22">
        <f t="shared" si="0"/>
        <v>163132.75999999998</v>
      </c>
      <c r="I7" s="22">
        <f t="shared" si="0"/>
        <v>165025</v>
      </c>
    </row>
    <row r="8" ht="15" customHeight="1"/>
    <row r="9" spans="1:9" ht="15">
      <c r="A9" s="47" t="s">
        <v>37</v>
      </c>
      <c r="B9" s="47" t="s">
        <v>256</v>
      </c>
      <c r="C9" s="39">
        <v>2012</v>
      </c>
      <c r="D9" s="39">
        <v>2013</v>
      </c>
      <c r="E9" s="39">
        <v>2014</v>
      </c>
      <c r="F9" s="39">
        <v>2015</v>
      </c>
      <c r="G9" s="47" t="s">
        <v>530</v>
      </c>
      <c r="H9" s="47" t="s">
        <v>547</v>
      </c>
      <c r="I9" s="47" t="s">
        <v>546</v>
      </c>
    </row>
    <row r="10" spans="2:9" s="2" customFormat="1" ht="15">
      <c r="B10" s="101" t="s">
        <v>256</v>
      </c>
      <c r="D10" s="22"/>
      <c r="E10" s="22"/>
      <c r="F10" s="26"/>
      <c r="G10" s="26"/>
      <c r="H10" s="26"/>
      <c r="I10" s="26"/>
    </row>
    <row r="11" spans="2:10" s="2" customFormat="1" ht="15">
      <c r="B11" s="2" t="s">
        <v>77</v>
      </c>
      <c r="D11" s="4"/>
      <c r="E11" s="4"/>
      <c r="F11" s="26">
        <v>0</v>
      </c>
      <c r="J11" s="26"/>
    </row>
    <row r="12" spans="1:9" s="2" customFormat="1" ht="15" customHeight="1">
      <c r="A12" s="2" t="s">
        <v>118</v>
      </c>
      <c r="B12" s="2" t="s">
        <v>212</v>
      </c>
      <c r="C12" s="22">
        <v>2854.25</v>
      </c>
      <c r="D12" s="4">
        <v>2615</v>
      </c>
      <c r="E12" s="4">
        <v>2858.22</v>
      </c>
      <c r="F12" s="26">
        <v>2942.42</v>
      </c>
      <c r="G12" s="191">
        <v>2700</v>
      </c>
      <c r="H12" s="26">
        <v>2979.88</v>
      </c>
      <c r="I12" s="26">
        <v>3300</v>
      </c>
    </row>
    <row r="13" spans="2:9" s="2" customFormat="1" ht="15">
      <c r="B13" s="101" t="s">
        <v>526</v>
      </c>
      <c r="C13" s="4">
        <f aca="true" t="shared" si="1" ref="C13:G13">SUM(C11:C12)</f>
        <v>2854.25</v>
      </c>
      <c r="D13" s="4">
        <f t="shared" si="1"/>
        <v>2615</v>
      </c>
      <c r="E13" s="4">
        <f t="shared" si="1"/>
        <v>2858.22</v>
      </c>
      <c r="F13" s="4">
        <f t="shared" si="1"/>
        <v>2942.42</v>
      </c>
      <c r="G13" s="4">
        <f t="shared" si="1"/>
        <v>2700</v>
      </c>
      <c r="H13" s="4">
        <f>SUM(H11:H12)</f>
        <v>2979.88</v>
      </c>
      <c r="I13" s="4">
        <f>SUM(I11:I12)</f>
        <v>3300</v>
      </c>
    </row>
    <row r="14" spans="4:9" s="2" customFormat="1" ht="15">
      <c r="D14" s="4"/>
      <c r="E14" s="4"/>
      <c r="F14" s="26"/>
      <c r="G14" s="26"/>
      <c r="H14" s="26"/>
      <c r="I14" s="26"/>
    </row>
    <row r="15" spans="2:9" s="2" customFormat="1" ht="15">
      <c r="B15" s="101" t="s">
        <v>193</v>
      </c>
      <c r="D15" s="4"/>
      <c r="E15" s="4"/>
      <c r="F15" s="26"/>
      <c r="G15" s="26"/>
      <c r="H15" s="26"/>
      <c r="I15" s="26"/>
    </row>
    <row r="16" spans="2:9" s="2" customFormat="1" ht="15">
      <c r="B16" s="2" t="s">
        <v>78</v>
      </c>
      <c r="C16" s="4">
        <f aca="true" t="shared" si="2" ref="C16:G16">C21</f>
        <v>161774.3</v>
      </c>
      <c r="D16" s="4">
        <f t="shared" si="2"/>
        <v>159887.92</v>
      </c>
      <c r="E16" s="4">
        <f t="shared" si="2"/>
        <v>158905.9</v>
      </c>
      <c r="F16" s="4">
        <f t="shared" si="2"/>
        <v>163138.43</v>
      </c>
      <c r="G16" s="4">
        <f t="shared" si="2"/>
        <v>159973.401</v>
      </c>
      <c r="H16" s="4">
        <f>H21</f>
        <v>159973.35</v>
      </c>
      <c r="I16" s="4">
        <f>I21</f>
        <v>165025</v>
      </c>
    </row>
    <row r="17" spans="2:9" s="2" customFormat="1" ht="15">
      <c r="B17" s="101"/>
      <c r="D17" s="4"/>
      <c r="E17" s="4"/>
      <c r="F17" s="26"/>
      <c r="G17" s="26"/>
      <c r="H17" s="26"/>
      <c r="I17" s="26"/>
    </row>
    <row r="18" spans="1:9" s="2" customFormat="1" ht="15">
      <c r="A18" s="2" t="s">
        <v>210</v>
      </c>
      <c r="B18" s="2" t="s">
        <v>347</v>
      </c>
      <c r="C18" s="22">
        <v>9706.44</v>
      </c>
      <c r="D18" s="4">
        <v>9593.27</v>
      </c>
      <c r="E18" s="4">
        <v>9534.36</v>
      </c>
      <c r="F18" s="26">
        <v>9788.32</v>
      </c>
      <c r="G18" s="26">
        <f>H16*0.06</f>
        <v>9598.401</v>
      </c>
      <c r="H18" s="26">
        <v>9598.4</v>
      </c>
      <c r="I18" s="26">
        <v>9901.5</v>
      </c>
    </row>
    <row r="19" spans="1:9" s="2" customFormat="1" ht="15">
      <c r="A19" s="2" t="s">
        <v>196</v>
      </c>
      <c r="B19" s="2" t="s">
        <v>134</v>
      </c>
      <c r="C19" s="22">
        <v>101917.86</v>
      </c>
      <c r="D19" s="4">
        <v>100729.41</v>
      </c>
      <c r="E19" s="4">
        <v>100110.72</v>
      </c>
      <c r="F19" s="26">
        <v>102777.2</v>
      </c>
      <c r="G19" s="26">
        <v>100783</v>
      </c>
      <c r="H19" s="26">
        <v>100783.22</v>
      </c>
      <c r="I19" s="26">
        <v>103965.75</v>
      </c>
    </row>
    <row r="20" spans="1:9" s="2" customFormat="1" ht="15">
      <c r="A20" s="2" t="s">
        <v>40</v>
      </c>
      <c r="B20" s="2" t="s">
        <v>135</v>
      </c>
      <c r="C20" s="22">
        <v>50150</v>
      </c>
      <c r="D20" s="4">
        <v>49565.24</v>
      </c>
      <c r="E20" s="4">
        <v>49260.82</v>
      </c>
      <c r="F20" s="26">
        <v>50572.91</v>
      </c>
      <c r="G20" s="26">
        <v>49592</v>
      </c>
      <c r="H20" s="26">
        <v>49591.73</v>
      </c>
      <c r="I20" s="26">
        <v>51157.75</v>
      </c>
    </row>
    <row r="21" spans="2:9" s="2" customFormat="1" ht="13" customHeight="1">
      <c r="B21" s="2" t="s">
        <v>108</v>
      </c>
      <c r="C21" s="4">
        <f aca="true" t="shared" si="3" ref="C21:G21">SUM(C18:C20)</f>
        <v>161774.3</v>
      </c>
      <c r="D21" s="4">
        <f t="shared" si="3"/>
        <v>159887.92</v>
      </c>
      <c r="E21" s="4">
        <f t="shared" si="3"/>
        <v>158905.9</v>
      </c>
      <c r="F21" s="4">
        <f t="shared" si="3"/>
        <v>163138.43</v>
      </c>
      <c r="G21" s="4">
        <f t="shared" si="3"/>
        <v>159973.401</v>
      </c>
      <c r="H21" s="4">
        <f>SUM(H18:H20)</f>
        <v>159973.35</v>
      </c>
      <c r="I21" s="4">
        <f>SUM(I18:I20)</f>
        <v>165025</v>
      </c>
    </row>
    <row r="23" spans="4:9" s="2" customFormat="1" ht="13" customHeight="1">
      <c r="D23" s="4"/>
      <c r="E23" s="4"/>
      <c r="F23" s="26"/>
      <c r="G23" s="26"/>
      <c r="H23" s="26"/>
      <c r="I23" s="26"/>
    </row>
    <row r="24" spans="6:9" s="2" customFormat="1" ht="13" customHeight="1">
      <c r="F24" s="26"/>
      <c r="H24" s="26"/>
      <c r="I24" s="26"/>
    </row>
    <row r="25" spans="6:9" s="2" customFormat="1" ht="13" customHeight="1">
      <c r="F25" s="26"/>
      <c r="H25" s="26"/>
      <c r="I25" s="26"/>
    </row>
  </sheetData>
  <printOptions gridLines="1" horizontalCentered="1"/>
  <pageMargins left="0.5" right="0.5" top="1.75" bottom="1" header="1" footer="0.5"/>
  <pageSetup fitToHeight="1" fitToWidth="1" horizontalDpi="600" verticalDpi="600" orientation="landscape"/>
  <headerFooter>
    <oddHeader>&amp;C&amp;"Times New Roman,Bold"&amp;12&amp;K000000Fire Tax Distribution Fund _x000D_&amp;"Geneva,Regular"&amp;10_x000D_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  <pageSetUpPr fitToPage="1"/>
  </sheetPr>
  <dimension ref="A1:I30"/>
  <sheetViews>
    <sheetView zoomScale="150" zoomScaleNormal="150" zoomScalePageLayoutView="150" workbookViewId="0" topLeftCell="A10">
      <selection activeCell="A1" sqref="A1:I27"/>
    </sheetView>
  </sheetViews>
  <sheetFormatPr defaultColWidth="11.00390625" defaultRowHeight="12.75" customHeight="1"/>
  <cols>
    <col min="1" max="1" width="9.875" style="5" bestFit="1" customWidth="1"/>
    <col min="2" max="2" width="19.125" style="5" customWidth="1"/>
    <col min="3" max="4" width="7.875" style="5" bestFit="1" customWidth="1"/>
    <col min="5" max="5" width="7.875" style="5" customWidth="1"/>
    <col min="6" max="6" width="9.75390625" style="5" bestFit="1" customWidth="1"/>
    <col min="7" max="7" width="9.75390625" style="18" bestFit="1" customWidth="1"/>
    <col min="8" max="8" width="11.625" style="18" bestFit="1" customWidth="1"/>
    <col min="9" max="9" width="11.625" style="18" customWidth="1"/>
    <col min="10" max="16384" width="10.75390625" style="5" customWidth="1"/>
  </cols>
  <sheetData>
    <row r="1" spans="1:9" ht="15" customHeight="1">
      <c r="A1" s="47" t="s">
        <v>37</v>
      </c>
      <c r="B1" s="47" t="s">
        <v>483</v>
      </c>
      <c r="C1" s="39">
        <v>2012</v>
      </c>
      <c r="D1" s="39">
        <v>2013</v>
      </c>
      <c r="E1" s="39">
        <v>2014</v>
      </c>
      <c r="F1" s="39">
        <v>2015</v>
      </c>
      <c r="G1" s="56" t="s">
        <v>530</v>
      </c>
      <c r="H1" s="56" t="s">
        <v>547</v>
      </c>
      <c r="I1" s="47" t="s">
        <v>546</v>
      </c>
    </row>
    <row r="2" spans="1:9" ht="15" customHeight="1">
      <c r="A2" s="139"/>
      <c r="B2" s="66" t="s">
        <v>453</v>
      </c>
      <c r="C2" s="140">
        <v>28901</v>
      </c>
      <c r="D2" s="141">
        <v>29085.26</v>
      </c>
      <c r="E2" s="141">
        <v>30067</v>
      </c>
      <c r="F2" s="18">
        <v>29329.51</v>
      </c>
      <c r="G2" s="18">
        <v>29329</v>
      </c>
      <c r="H2" s="18">
        <v>29006.24</v>
      </c>
      <c r="I2" s="18">
        <v>26028</v>
      </c>
    </row>
    <row r="3" spans="1:9" ht="15" customHeight="1">
      <c r="A3" s="139"/>
      <c r="B3" s="63"/>
      <c r="C3" s="140"/>
      <c r="D3" s="140"/>
      <c r="E3" s="140"/>
      <c r="F3" s="140"/>
      <c r="G3" s="140"/>
      <c r="H3" s="140"/>
      <c r="I3" s="140"/>
    </row>
    <row r="4" spans="1:6" ht="15" customHeight="1">
      <c r="A4" s="139"/>
      <c r="B4" s="67" t="s">
        <v>227</v>
      </c>
      <c r="C4" s="140"/>
      <c r="D4" s="141"/>
      <c r="E4" s="141"/>
      <c r="F4" s="18"/>
    </row>
    <row r="5" spans="1:9" ht="15" customHeight="1">
      <c r="A5" s="139"/>
      <c r="B5" s="142" t="s">
        <v>484</v>
      </c>
      <c r="C5" s="140">
        <v>27457.75</v>
      </c>
      <c r="D5" s="141">
        <v>29397.03</v>
      </c>
      <c r="E5" s="141">
        <v>29198.72</v>
      </c>
      <c r="F5" s="143">
        <v>29213</v>
      </c>
      <c r="G5" s="18">
        <v>27601</v>
      </c>
      <c r="H5" s="143">
        <v>29179.27</v>
      </c>
      <c r="I5" s="143">
        <v>29179</v>
      </c>
    </row>
    <row r="6" spans="1:9" ht="15" customHeight="1">
      <c r="A6" s="139"/>
      <c r="B6" s="142" t="s">
        <v>485</v>
      </c>
      <c r="C6" s="140">
        <v>0</v>
      </c>
      <c r="D6" s="141"/>
      <c r="E6" s="141"/>
      <c r="F6" s="144">
        <v>0</v>
      </c>
      <c r="G6" s="18">
        <v>0</v>
      </c>
      <c r="H6" s="144">
        <v>0</v>
      </c>
      <c r="I6" s="144"/>
    </row>
    <row r="7" spans="1:9" ht="15" customHeight="1">
      <c r="A7" s="139" t="s">
        <v>151</v>
      </c>
      <c r="B7" s="145" t="s">
        <v>484</v>
      </c>
      <c r="C7" s="140">
        <f aca="true" t="shared" si="0" ref="C7:I7">SUM(C5-C6)</f>
        <v>27457.75</v>
      </c>
      <c r="D7" s="140">
        <f t="shared" si="0"/>
        <v>29397.03</v>
      </c>
      <c r="E7" s="140">
        <f t="shared" si="0"/>
        <v>29198.72</v>
      </c>
      <c r="F7" s="140">
        <f t="shared" si="0"/>
        <v>29213</v>
      </c>
      <c r="G7" s="140">
        <f t="shared" si="0"/>
        <v>27601</v>
      </c>
      <c r="H7" s="140">
        <f t="shared" si="0"/>
        <v>29179.27</v>
      </c>
      <c r="I7" s="140">
        <f t="shared" si="0"/>
        <v>29179</v>
      </c>
    </row>
    <row r="8" spans="1:7" ht="13" customHeight="1">
      <c r="A8" s="139" t="s">
        <v>486</v>
      </c>
      <c r="B8" s="142" t="s">
        <v>487</v>
      </c>
      <c r="C8" s="140">
        <v>5120.25</v>
      </c>
      <c r="D8" s="141">
        <v>6771.88</v>
      </c>
      <c r="E8" s="141">
        <v>6771.88</v>
      </c>
      <c r="F8" s="18">
        <v>6771.88</v>
      </c>
      <c r="G8" s="18">
        <v>11892.13</v>
      </c>
    </row>
    <row r="9" spans="1:8" ht="15" customHeight="1">
      <c r="A9" s="139" t="s">
        <v>224</v>
      </c>
      <c r="B9" s="142" t="s">
        <v>488</v>
      </c>
      <c r="C9" s="140">
        <v>0</v>
      </c>
      <c r="D9" s="141">
        <v>0</v>
      </c>
      <c r="E9" s="141"/>
      <c r="F9" s="18">
        <v>0</v>
      </c>
      <c r="H9" s="18">
        <v>0</v>
      </c>
    </row>
    <row r="10" spans="1:9" ht="15" customHeight="1">
      <c r="A10" s="139"/>
      <c r="B10" s="142" t="s">
        <v>489</v>
      </c>
      <c r="C10" s="140">
        <f aca="true" t="shared" si="1" ref="C10:G10">SUM(C7:C9)</f>
        <v>32578</v>
      </c>
      <c r="D10" s="140">
        <f t="shared" si="1"/>
        <v>36168.909999999996</v>
      </c>
      <c r="E10" s="140">
        <f t="shared" si="1"/>
        <v>35970.6</v>
      </c>
      <c r="F10" s="140">
        <f t="shared" si="1"/>
        <v>35984.88</v>
      </c>
      <c r="G10" s="140">
        <f t="shared" si="1"/>
        <v>39493.13</v>
      </c>
      <c r="H10" s="140">
        <f>SUM(H7:H9)</f>
        <v>29179.27</v>
      </c>
      <c r="I10" s="140">
        <f>SUM(I7:I9)</f>
        <v>29179</v>
      </c>
    </row>
    <row r="11" spans="1:9" ht="15" customHeight="1">
      <c r="A11" s="139" t="s">
        <v>72</v>
      </c>
      <c r="B11" s="142" t="s">
        <v>490</v>
      </c>
      <c r="C11" s="140">
        <v>983.14</v>
      </c>
      <c r="D11" s="141"/>
      <c r="E11" s="141"/>
      <c r="F11" s="144">
        <v>936.97</v>
      </c>
      <c r="G11" s="18">
        <v>1575.63</v>
      </c>
      <c r="H11" s="144">
        <v>56</v>
      </c>
      <c r="I11" s="144">
        <v>56</v>
      </c>
    </row>
    <row r="12" spans="1:8" ht="15" customHeight="1">
      <c r="A12" s="139" t="s">
        <v>141</v>
      </c>
      <c r="B12" s="142" t="s">
        <v>491</v>
      </c>
      <c r="C12" s="140">
        <v>91.94</v>
      </c>
      <c r="D12" s="141">
        <v>59</v>
      </c>
      <c r="E12" s="141">
        <v>6.65</v>
      </c>
      <c r="F12" s="18">
        <v>0</v>
      </c>
      <c r="G12" s="18">
        <v>34.3</v>
      </c>
      <c r="H12" s="18">
        <v>0</v>
      </c>
    </row>
    <row r="13" spans="1:9" ht="15" customHeight="1">
      <c r="A13" s="139"/>
      <c r="B13" s="142" t="s">
        <v>492</v>
      </c>
      <c r="C13" s="140">
        <f aca="true" t="shared" si="2" ref="C13:G13">SUM(C10:C12)</f>
        <v>33653.08</v>
      </c>
      <c r="D13" s="140">
        <f t="shared" si="2"/>
        <v>36227.909999999996</v>
      </c>
      <c r="E13" s="140">
        <f t="shared" si="2"/>
        <v>35977.25</v>
      </c>
      <c r="F13" s="140">
        <f t="shared" si="2"/>
        <v>36921.85</v>
      </c>
      <c r="G13" s="140">
        <f t="shared" si="2"/>
        <v>41103.06</v>
      </c>
      <c r="H13" s="140">
        <f>SUM(H10:H12)</f>
        <v>29235.27</v>
      </c>
      <c r="I13" s="140">
        <f>SUM(I10:I12)</f>
        <v>29235</v>
      </c>
    </row>
    <row r="14" spans="1:9" ht="15" customHeight="1">
      <c r="A14" s="139">
        <v>341</v>
      </c>
      <c r="B14" s="142" t="s">
        <v>234</v>
      </c>
      <c r="C14" s="140">
        <v>13.66</v>
      </c>
      <c r="D14" s="141">
        <v>9.78</v>
      </c>
      <c r="E14" s="141">
        <v>6.06</v>
      </c>
      <c r="F14" s="18">
        <v>13.26</v>
      </c>
      <c r="G14" s="18">
        <v>11</v>
      </c>
      <c r="H14" s="18">
        <v>72</v>
      </c>
      <c r="I14" s="18">
        <v>72</v>
      </c>
    </row>
    <row r="15" spans="1:9" ht="15" customHeight="1">
      <c r="A15" s="139"/>
      <c r="B15" s="146" t="s">
        <v>182</v>
      </c>
      <c r="C15" s="140">
        <f aca="true" t="shared" si="3" ref="C15:G15">SUM(C13:C14)</f>
        <v>33666.740000000005</v>
      </c>
      <c r="D15" s="140">
        <f t="shared" si="3"/>
        <v>36237.689999999995</v>
      </c>
      <c r="E15" s="140">
        <f t="shared" si="3"/>
        <v>35983.31</v>
      </c>
      <c r="F15" s="140">
        <f t="shared" si="3"/>
        <v>36935.11</v>
      </c>
      <c r="G15" s="140">
        <f t="shared" si="3"/>
        <v>41114.06</v>
      </c>
      <c r="H15" s="140">
        <f>SUM(H13:H14)</f>
        <v>29307.27</v>
      </c>
      <c r="I15" s="140">
        <f>SUM(I13:I14)</f>
        <v>29307</v>
      </c>
    </row>
    <row r="16" spans="1:6" ht="15" customHeight="1">
      <c r="A16" s="139"/>
      <c r="B16" s="140"/>
      <c r="C16" s="140"/>
      <c r="D16" s="141"/>
      <c r="E16" s="141"/>
      <c r="F16" s="18"/>
    </row>
    <row r="17" spans="1:7" ht="15" customHeight="1">
      <c r="A17" s="147"/>
      <c r="B17" s="69"/>
      <c r="C17" s="69"/>
      <c r="D17" s="69"/>
      <c r="E17" s="69"/>
      <c r="F17" s="71"/>
      <c r="G17" s="5"/>
    </row>
    <row r="18" spans="1:9" ht="15" customHeight="1">
      <c r="A18" s="47" t="s">
        <v>37</v>
      </c>
      <c r="B18" s="47" t="s">
        <v>493</v>
      </c>
      <c r="C18" s="39">
        <v>2012</v>
      </c>
      <c r="D18" s="39">
        <v>2013</v>
      </c>
      <c r="E18" s="39">
        <v>2014</v>
      </c>
      <c r="F18" s="39">
        <v>2015</v>
      </c>
      <c r="G18" s="56" t="s">
        <v>530</v>
      </c>
      <c r="H18" s="56" t="s">
        <v>547</v>
      </c>
      <c r="I18" s="47" t="s">
        <v>546</v>
      </c>
    </row>
    <row r="19" spans="1:7" ht="15" customHeight="1">
      <c r="A19" s="139"/>
      <c r="B19" s="146" t="s">
        <v>494</v>
      </c>
      <c r="C19" s="148"/>
      <c r="F19" s="18"/>
      <c r="G19" s="5"/>
    </row>
    <row r="20" spans="1:9" ht="15" customHeight="1">
      <c r="A20" s="139" t="s">
        <v>104</v>
      </c>
      <c r="B20" s="142" t="s">
        <v>495</v>
      </c>
      <c r="C20" s="149">
        <v>1394.85</v>
      </c>
      <c r="D20" s="149">
        <v>1404.4</v>
      </c>
      <c r="E20" s="149">
        <v>1431.23</v>
      </c>
      <c r="F20" s="18">
        <v>1484.61</v>
      </c>
      <c r="H20" s="18">
        <v>1450</v>
      </c>
      <c r="I20" s="18">
        <v>1450</v>
      </c>
    </row>
    <row r="21" spans="1:9" ht="15" customHeight="1">
      <c r="A21" s="139" t="s">
        <v>496</v>
      </c>
      <c r="B21" s="142" t="s">
        <v>497</v>
      </c>
      <c r="C21" s="149">
        <v>106.47</v>
      </c>
      <c r="D21" s="149">
        <v>107.43</v>
      </c>
      <c r="E21" s="149">
        <v>109.49</v>
      </c>
      <c r="F21" s="18">
        <v>113.57</v>
      </c>
      <c r="H21" s="18">
        <v>111</v>
      </c>
      <c r="I21" s="18">
        <v>111</v>
      </c>
    </row>
    <row r="22" spans="1:8" ht="15" customHeight="1">
      <c r="A22" s="139" t="s">
        <v>498</v>
      </c>
      <c r="B22" s="142" t="s">
        <v>499</v>
      </c>
      <c r="C22" s="149"/>
      <c r="D22" s="149">
        <v>0</v>
      </c>
      <c r="E22" s="149"/>
      <c r="F22" s="18">
        <v>0</v>
      </c>
      <c r="H22" s="18">
        <v>0</v>
      </c>
    </row>
    <row r="23" spans="1:9" ht="15" customHeight="1">
      <c r="A23" s="139"/>
      <c r="B23" s="142" t="s">
        <v>500</v>
      </c>
      <c r="C23" s="140">
        <f aca="true" t="shared" si="4" ref="C23:G23">SUM(C20:C22)</f>
        <v>1501.32</v>
      </c>
      <c r="D23" s="140">
        <f t="shared" si="4"/>
        <v>1511.8300000000002</v>
      </c>
      <c r="E23" s="140">
        <f t="shared" si="4"/>
        <v>1540.72</v>
      </c>
      <c r="F23" s="140">
        <f t="shared" si="4"/>
        <v>1598.1799999999998</v>
      </c>
      <c r="G23" s="140">
        <f t="shared" si="4"/>
        <v>0</v>
      </c>
      <c r="H23" s="140">
        <f>SUM(H20:H22)</f>
        <v>1561</v>
      </c>
      <c r="I23" s="140">
        <f>SUM(I20:I22)</f>
        <v>1561</v>
      </c>
    </row>
    <row r="24" spans="1:8" ht="15" customHeight="1">
      <c r="A24" s="139" t="s">
        <v>91</v>
      </c>
      <c r="B24" s="142" t="s">
        <v>501</v>
      </c>
      <c r="C24" s="149">
        <v>31981.22</v>
      </c>
      <c r="D24" s="149">
        <v>33744.33</v>
      </c>
      <c r="E24" s="149">
        <v>35180.41</v>
      </c>
      <c r="F24" s="18">
        <v>35660.14</v>
      </c>
      <c r="H24" s="18">
        <v>30725</v>
      </c>
    </row>
    <row r="25" spans="1:9" ht="15" customHeight="1">
      <c r="A25" s="139"/>
      <c r="B25" s="64" t="s">
        <v>368</v>
      </c>
      <c r="C25" s="140">
        <f aca="true" t="shared" si="5" ref="C25:H25">SUM(C23:C24)</f>
        <v>33482.54</v>
      </c>
      <c r="D25" s="140">
        <f t="shared" si="5"/>
        <v>35256.16</v>
      </c>
      <c r="E25" s="140">
        <f t="shared" si="5"/>
        <v>36721.130000000005</v>
      </c>
      <c r="F25" s="140">
        <f t="shared" si="5"/>
        <v>37258.32</v>
      </c>
      <c r="G25" s="140">
        <f t="shared" si="5"/>
        <v>0</v>
      </c>
      <c r="H25" s="140">
        <f t="shared" si="5"/>
        <v>32286</v>
      </c>
      <c r="I25" s="140">
        <f>SUM(I23:I24)</f>
        <v>1561</v>
      </c>
    </row>
    <row r="26" spans="1:6" ht="15" customHeight="1">
      <c r="A26" s="139"/>
      <c r="B26" s="142"/>
      <c r="C26" s="149"/>
      <c r="D26" s="149"/>
      <c r="E26" s="149"/>
      <c r="F26" s="18"/>
    </row>
    <row r="27" spans="1:9" ht="15" customHeight="1">
      <c r="A27" s="139"/>
      <c r="B27" s="66" t="s">
        <v>452</v>
      </c>
      <c r="C27" s="140">
        <f aca="true" t="shared" si="6" ref="C27:G27">C2+C15-C25</f>
        <v>29085.200000000004</v>
      </c>
      <c r="D27" s="140">
        <f t="shared" si="6"/>
        <v>30066.789999999994</v>
      </c>
      <c r="E27" s="140">
        <f t="shared" si="6"/>
        <v>29329.179999999993</v>
      </c>
      <c r="F27" s="140">
        <f t="shared" si="6"/>
        <v>29006.299999999996</v>
      </c>
      <c r="G27" s="140">
        <f t="shared" si="6"/>
        <v>70443.06</v>
      </c>
      <c r="H27" s="140">
        <f>H2+H15-H25</f>
        <v>26027.510000000002</v>
      </c>
      <c r="I27" s="140">
        <f>I2+I15-I25</f>
        <v>53774</v>
      </c>
    </row>
    <row r="28" spans="1:9" ht="15" customHeight="1">
      <c r="A28" s="139"/>
      <c r="B28" s="142"/>
      <c r="C28" s="140"/>
      <c r="D28" s="140"/>
      <c r="E28" s="140"/>
      <c r="F28" s="140"/>
      <c r="G28" s="140"/>
      <c r="H28" s="140"/>
      <c r="I28" s="140"/>
    </row>
    <row r="29" spans="1:7" ht="13" customHeight="1">
      <c r="A29" s="140"/>
      <c r="F29" s="18"/>
      <c r="G29" s="5"/>
    </row>
    <row r="30" ht="13" customHeight="1">
      <c r="A30" s="140"/>
    </row>
  </sheetData>
  <printOptions gridLines="1" horizontalCentered="1"/>
  <pageMargins left="0.5" right="0.5" top="1.75" bottom="1" header="1.25" footer="0.5"/>
  <pageSetup fitToHeight="1" fitToWidth="1" horizontalDpi="600" verticalDpi="600" orientation="landscape"/>
  <headerFooter>
    <oddHeader>&amp;C&amp;"Times New Roman,Bold"&amp;12&amp;K000000Light Fund_x000D_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="150" zoomScaleNormal="150" zoomScalePageLayoutView="150" workbookViewId="0" topLeftCell="A1">
      <selection activeCell="D20" sqref="D20"/>
    </sheetView>
  </sheetViews>
  <sheetFormatPr defaultColWidth="12.25390625" defaultRowHeight="12.75"/>
  <cols>
    <col min="1" max="1" width="5.375" style="33" customWidth="1"/>
    <col min="2" max="2" width="25.875" style="33" bestFit="1" customWidth="1"/>
    <col min="3" max="3" width="9.875" style="33" customWidth="1"/>
    <col min="4" max="16384" width="12.25390625" style="33" customWidth="1"/>
  </cols>
  <sheetData>
    <row r="1" spans="1:9" s="40" customFormat="1" ht="15">
      <c r="A1" s="39" t="s">
        <v>300</v>
      </c>
      <c r="B1" s="39" t="s">
        <v>462</v>
      </c>
      <c r="C1" s="39">
        <v>2012</v>
      </c>
      <c r="D1" s="39">
        <v>2013</v>
      </c>
      <c r="E1" s="39">
        <v>2014</v>
      </c>
      <c r="F1" s="39">
        <v>2015</v>
      </c>
      <c r="G1" s="56" t="s">
        <v>547</v>
      </c>
      <c r="H1" s="56" t="s">
        <v>530</v>
      </c>
      <c r="I1" s="47" t="s">
        <v>546</v>
      </c>
    </row>
    <row r="2" ht="15">
      <c r="B2" s="164" t="s">
        <v>462</v>
      </c>
    </row>
    <row r="3" ht="15">
      <c r="B3" s="164"/>
    </row>
    <row r="4" spans="1:10" ht="12.75">
      <c r="A4" s="41">
        <v>301</v>
      </c>
      <c r="B4" s="32" t="s">
        <v>143</v>
      </c>
      <c r="C4" s="32">
        <f>+Revenues!C8</f>
        <v>98975.45</v>
      </c>
      <c r="D4" s="32">
        <f>+Revenues!D8</f>
        <v>97467.16999999998</v>
      </c>
      <c r="E4" s="32">
        <f>+Revenues!E8</f>
        <v>98518</v>
      </c>
      <c r="F4" s="32">
        <f>+Revenues!F8</f>
        <v>101515.36</v>
      </c>
      <c r="G4" s="32">
        <f>+Revenues!H8</f>
        <v>100572.92</v>
      </c>
      <c r="H4" s="32">
        <f>+Revenues!G8</f>
        <v>97550</v>
      </c>
      <c r="I4" s="32">
        <f>+Revenues!I8</f>
        <v>98600</v>
      </c>
      <c r="J4" s="32"/>
    </row>
    <row r="5" spans="1:10" ht="12.75">
      <c r="A5" s="41">
        <v>310</v>
      </c>
      <c r="B5" s="32" t="s">
        <v>42</v>
      </c>
      <c r="C5" s="32">
        <f>+Revenues!C14</f>
        <v>1545416.81</v>
      </c>
      <c r="D5" s="32">
        <f>+Revenues!D14</f>
        <v>1663784</v>
      </c>
      <c r="E5" s="32">
        <f>+Revenues!E14</f>
        <v>1772589</v>
      </c>
      <c r="F5" s="32">
        <f>+Revenues!F14</f>
        <v>1774127.48</v>
      </c>
      <c r="G5" s="32">
        <f>+Revenues!H14</f>
        <v>1882587.7</v>
      </c>
      <c r="H5" s="32">
        <f>+Revenues!G14</f>
        <v>1635000</v>
      </c>
      <c r="I5" s="32">
        <f>+Revenues!I14</f>
        <v>1640000</v>
      </c>
      <c r="J5" s="32"/>
    </row>
    <row r="6" spans="1:10" ht="12.75">
      <c r="A6" s="41">
        <v>321</v>
      </c>
      <c r="B6" s="32" t="s">
        <v>43</v>
      </c>
      <c r="C6" s="32">
        <f>+Revenues!C22</f>
        <v>182316.47999999998</v>
      </c>
      <c r="D6" s="32">
        <f>+Revenues!D22</f>
        <v>185591.13</v>
      </c>
      <c r="E6" s="32">
        <f>+Revenues!E22</f>
        <v>198140</v>
      </c>
      <c r="F6" s="32">
        <f>+Revenues!F22</f>
        <v>204688.94</v>
      </c>
      <c r="G6" s="32">
        <f>+Revenues!H22</f>
        <v>134443.71</v>
      </c>
      <c r="H6" s="32">
        <f>+Revenues!G22</f>
        <v>187700</v>
      </c>
      <c r="I6" s="32">
        <f>+Revenues!I22</f>
        <v>197700</v>
      </c>
      <c r="J6" s="32"/>
    </row>
    <row r="7" spans="1:10" ht="12.75">
      <c r="A7" s="41">
        <v>322</v>
      </c>
      <c r="B7" s="32" t="s">
        <v>54</v>
      </c>
      <c r="C7" s="32">
        <f>Revenues!C27</f>
        <v>940</v>
      </c>
      <c r="D7" s="32">
        <f>Revenues!D27</f>
        <v>1980</v>
      </c>
      <c r="E7" s="32">
        <f>Revenues!E27</f>
        <v>4285</v>
      </c>
      <c r="F7" s="32">
        <f>Revenues!F27</f>
        <v>8293</v>
      </c>
      <c r="G7" s="32">
        <f>Revenues!H27</f>
        <v>860</v>
      </c>
      <c r="H7" s="32">
        <f>Revenues!G27</f>
        <v>4200</v>
      </c>
      <c r="I7" s="32">
        <f>Revenues!I27</f>
        <v>900</v>
      </c>
      <c r="J7" s="32"/>
    </row>
    <row r="8" spans="1:10" ht="12.75">
      <c r="A8" s="41">
        <v>331</v>
      </c>
      <c r="B8" s="32" t="s">
        <v>55</v>
      </c>
      <c r="C8" s="32">
        <f>Revenues!C32</f>
        <v>2148.69</v>
      </c>
      <c r="D8" s="32">
        <f>Revenues!D32</f>
        <v>2904.91</v>
      </c>
      <c r="E8" s="32">
        <f>Revenues!E32</f>
        <v>22171</v>
      </c>
      <c r="F8" s="32">
        <f>Revenues!F32</f>
        <v>1402.09</v>
      </c>
      <c r="G8" s="32">
        <f>Revenues!H32</f>
        <v>5418.1900000000005</v>
      </c>
      <c r="H8" s="32">
        <f>Revenues!G32</f>
        <v>1500</v>
      </c>
      <c r="I8" s="32">
        <f>Revenues!I32</f>
        <v>2000</v>
      </c>
      <c r="J8" s="32"/>
    </row>
    <row r="9" spans="1:10" ht="12.75">
      <c r="A9" s="41">
        <v>341</v>
      </c>
      <c r="B9" s="32" t="s">
        <v>324</v>
      </c>
      <c r="C9" s="32">
        <f>Revenues!C36</f>
        <v>18531.09</v>
      </c>
      <c r="D9" s="32">
        <f>Revenues!D36</f>
        <v>4978.22</v>
      </c>
      <c r="E9" s="32">
        <f>Revenues!E36</f>
        <v>4707</v>
      </c>
      <c r="F9" s="32">
        <f>Revenues!F36</f>
        <v>5309.84</v>
      </c>
      <c r="G9" s="32">
        <f>Revenues!H36</f>
        <v>3075.72</v>
      </c>
      <c r="H9" s="32">
        <f>Revenues!G36</f>
        <v>4500</v>
      </c>
      <c r="I9" s="32">
        <f>Revenues!I36</f>
        <v>3100</v>
      </c>
      <c r="J9" s="32"/>
    </row>
    <row r="10" spans="1:10" ht="12.75">
      <c r="A10" s="41">
        <v>342</v>
      </c>
      <c r="B10" s="32" t="s">
        <v>56</v>
      </c>
      <c r="C10" s="32">
        <f>Revenues!C42</f>
        <v>89240.97</v>
      </c>
      <c r="D10" s="32">
        <f>Revenues!D42</f>
        <v>91433.31999999999</v>
      </c>
      <c r="E10" s="32">
        <f>Revenues!E42</f>
        <v>107003</v>
      </c>
      <c r="F10" s="32">
        <f>Revenues!F42</f>
        <v>85713.81</v>
      </c>
      <c r="G10" s="32">
        <f>Revenues!H42</f>
        <v>95927.71</v>
      </c>
      <c r="H10" s="32">
        <f>Revenues!G42</f>
        <v>72700</v>
      </c>
      <c r="I10" s="32">
        <f>Revenues!I42</f>
        <v>120500</v>
      </c>
      <c r="J10" s="32"/>
    </row>
    <row r="11" spans="1:10" ht="12.75">
      <c r="A11" s="41">
        <v>355</v>
      </c>
      <c r="B11" s="32" t="s">
        <v>57</v>
      </c>
      <c r="C11" s="32">
        <f>Revenues!C52</f>
        <v>127747.58</v>
      </c>
      <c r="D11" s="32">
        <f>Revenues!D52</f>
        <v>133346.91</v>
      </c>
      <c r="E11" s="32">
        <f>Revenues!E52</f>
        <v>148018</v>
      </c>
      <c r="F11" s="32">
        <f>Revenues!F52</f>
        <v>124770.92</v>
      </c>
      <c r="G11" s="32">
        <f>Revenues!H52</f>
        <v>155843.58000000002</v>
      </c>
      <c r="H11" s="32">
        <f>Revenues!G52</f>
        <v>133400</v>
      </c>
      <c r="I11" s="32">
        <f>Revenues!I52</f>
        <v>137400</v>
      </c>
      <c r="J11" s="32"/>
    </row>
    <row r="12" spans="1:10" ht="12.75">
      <c r="A12" s="41">
        <v>361</v>
      </c>
      <c r="B12" s="32" t="s">
        <v>58</v>
      </c>
      <c r="C12" s="32">
        <f>Revenues!C60</f>
        <v>22397.23</v>
      </c>
      <c r="D12" s="32">
        <f>Revenues!D60</f>
        <v>57612.100000000006</v>
      </c>
      <c r="E12" s="32">
        <f>Revenues!E60</f>
        <v>64616</v>
      </c>
      <c r="F12" s="32">
        <f>Revenues!F60</f>
        <v>30218.05</v>
      </c>
      <c r="G12" s="32">
        <f>Revenues!H60</f>
        <v>73374.27</v>
      </c>
      <c r="H12" s="32">
        <f>Revenues!G60</f>
        <v>58100</v>
      </c>
      <c r="I12" s="32">
        <f>Revenues!I60</f>
        <v>56700</v>
      </c>
      <c r="J12" s="32"/>
    </row>
    <row r="13" spans="1:10" ht="12.75">
      <c r="A13" s="41">
        <v>362</v>
      </c>
      <c r="B13" s="32" t="s">
        <v>59</v>
      </c>
      <c r="C13" s="32">
        <f>Revenues!C76</f>
        <v>52002.65</v>
      </c>
      <c r="D13" s="32">
        <f>Revenues!D76</f>
        <v>165317.1</v>
      </c>
      <c r="E13" s="32">
        <f>Revenues!E76</f>
        <v>128823</v>
      </c>
      <c r="F13" s="32">
        <f>Revenues!F76</f>
        <v>130930.17</v>
      </c>
      <c r="G13" s="32">
        <f>Revenues!H76</f>
        <v>86020.63</v>
      </c>
      <c r="H13" s="32">
        <f>Revenues!G76</f>
        <v>61025</v>
      </c>
      <c r="I13" s="32">
        <f>Revenues!I76</f>
        <v>74200</v>
      </c>
      <c r="J13" s="32"/>
    </row>
    <row r="14" spans="1:10" ht="12.75">
      <c r="A14" s="41">
        <v>363</v>
      </c>
      <c r="B14" s="32" t="s">
        <v>60</v>
      </c>
      <c r="C14" s="32">
        <f>Revenues!C81</f>
        <v>4753.13</v>
      </c>
      <c r="D14" s="32">
        <f>Revenues!D81</f>
        <v>6220.43</v>
      </c>
      <c r="E14" s="32">
        <f>Revenues!E81</f>
        <v>11051</v>
      </c>
      <c r="F14" s="32">
        <f>Revenues!F81</f>
        <v>10719.54</v>
      </c>
      <c r="G14" s="32">
        <f>Revenues!H81</f>
        <v>5134.299999999999</v>
      </c>
      <c r="H14" s="32">
        <f>Revenues!G81</f>
        <v>4000</v>
      </c>
      <c r="I14" s="32">
        <f>Revenues!I81</f>
        <v>4000</v>
      </c>
      <c r="J14" s="32"/>
    </row>
    <row r="15" spans="1:10" ht="15">
      <c r="A15" s="32"/>
      <c r="B15" s="165" t="s">
        <v>182</v>
      </c>
      <c r="C15" s="32">
        <f aca="true" t="shared" si="0" ref="C15:I15">SUM(C4:C14)</f>
        <v>2144470.08</v>
      </c>
      <c r="D15" s="32">
        <f t="shared" si="0"/>
        <v>2410635.29</v>
      </c>
      <c r="E15" s="32">
        <f t="shared" si="0"/>
        <v>2559921</v>
      </c>
      <c r="F15" s="32">
        <f t="shared" si="0"/>
        <v>2477689.1999999997</v>
      </c>
      <c r="G15" s="32">
        <f t="shared" si="0"/>
        <v>2543258.73</v>
      </c>
      <c r="H15" s="32">
        <f t="shared" si="0"/>
        <v>2259675</v>
      </c>
      <c r="I15" s="32">
        <f t="shared" si="0"/>
        <v>2335100</v>
      </c>
      <c r="J15" s="32"/>
    </row>
    <row r="16" spans="1:2" s="37" customFormat="1" ht="12.75">
      <c r="A16" s="42"/>
      <c r="B16" s="42"/>
    </row>
    <row r="17" spans="2:10" s="38" customFormat="1" ht="15" customHeight="1">
      <c r="B17" s="164" t="s">
        <v>535</v>
      </c>
      <c r="C17" s="32">
        <f>Revenues!C92</f>
        <v>936744.62</v>
      </c>
      <c r="D17" s="32">
        <f>Revenues!D92</f>
        <v>1088500</v>
      </c>
      <c r="E17" s="32">
        <f>Revenues!E92</f>
        <v>1489787.15</v>
      </c>
      <c r="F17" s="32">
        <f>Revenues!F92</f>
        <v>2062086</v>
      </c>
      <c r="G17" s="32">
        <f>Revenues!H92</f>
        <v>2254437.49</v>
      </c>
      <c r="H17" s="32">
        <f>Revenues!G92</f>
        <v>2068000</v>
      </c>
      <c r="I17" s="32">
        <f>Revenues!H92</f>
        <v>2254437.49</v>
      </c>
      <c r="J17" s="32"/>
    </row>
    <row r="18" spans="2:10" ht="15">
      <c r="B18" s="164" t="s">
        <v>452</v>
      </c>
      <c r="C18" s="192"/>
      <c r="D18" s="192"/>
      <c r="E18" s="192"/>
      <c r="F18" s="192"/>
      <c r="G18" s="192"/>
      <c r="H18" s="192"/>
      <c r="I18" s="192"/>
      <c r="J18" s="192"/>
    </row>
    <row r="19" spans="2:10" ht="12.75">
      <c r="B19" s="43"/>
      <c r="C19" s="44"/>
      <c r="D19" s="44"/>
      <c r="E19" s="44"/>
      <c r="F19" s="44"/>
      <c r="G19" s="44"/>
      <c r="H19" s="44"/>
      <c r="I19" s="44"/>
      <c r="J19" s="44"/>
    </row>
    <row r="22" ht="12.75"/>
  </sheetData>
  <printOptions gridLines="1"/>
  <pageMargins left="0.75" right="0.75" top="1.5" bottom="1" header="1" footer="0.5"/>
  <pageSetup fitToHeight="1" fitToWidth="1" horizontalDpi="600" verticalDpi="600" orientation="landscape" scale="84"/>
  <headerFooter>
    <oddHeader>&amp;C&amp;"Times New Roman,Bold"&amp;12&amp;K000000Revenue Totals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="150" zoomScaleNormal="150" zoomScaleSheetLayoutView="75" zoomScalePageLayoutView="150" workbookViewId="0" topLeftCell="A1">
      <selection activeCell="J16" sqref="J16"/>
    </sheetView>
  </sheetViews>
  <sheetFormatPr defaultColWidth="7.875" defaultRowHeight="12.75"/>
  <cols>
    <col min="1" max="1" width="4.875" style="5" bestFit="1" customWidth="1"/>
    <col min="2" max="2" width="22.25390625" style="5" customWidth="1"/>
    <col min="3" max="5" width="10.75390625" style="5" customWidth="1"/>
    <col min="6" max="6" width="9.00390625" style="5" customWidth="1"/>
    <col min="7" max="7" width="9.75390625" style="18" bestFit="1" customWidth="1"/>
    <col min="8" max="8" width="11.625" style="18" bestFit="1" customWidth="1"/>
    <col min="9" max="9" width="11.625" style="18" customWidth="1"/>
    <col min="10" max="16384" width="7.875" style="5" customWidth="1"/>
  </cols>
  <sheetData>
    <row r="1" spans="1:9" s="46" customFormat="1" ht="12.75">
      <c r="A1" s="47" t="s">
        <v>37</v>
      </c>
      <c r="B1" s="47" t="s">
        <v>7</v>
      </c>
      <c r="C1" s="39">
        <v>2012</v>
      </c>
      <c r="D1" s="39">
        <v>2013</v>
      </c>
      <c r="E1" s="39">
        <v>2014</v>
      </c>
      <c r="F1" s="39">
        <v>2015</v>
      </c>
      <c r="G1" s="56" t="s">
        <v>530</v>
      </c>
      <c r="H1" s="56" t="s">
        <v>547</v>
      </c>
      <c r="I1" s="47" t="s">
        <v>546</v>
      </c>
    </row>
    <row r="2" spans="2:9" ht="12.75">
      <c r="B2" s="67" t="s">
        <v>453</v>
      </c>
      <c r="C2" s="16">
        <v>35534</v>
      </c>
      <c r="D2" s="6">
        <v>267549</v>
      </c>
      <c r="E2" s="6">
        <v>421573.72</v>
      </c>
      <c r="F2" s="18">
        <v>403586.41</v>
      </c>
      <c r="G2" s="18">
        <v>351915</v>
      </c>
      <c r="H2" s="18">
        <v>377176.84</v>
      </c>
      <c r="I2" s="18">
        <v>359543</v>
      </c>
    </row>
    <row r="3" spans="7:9" ht="12.75">
      <c r="G3" s="31"/>
      <c r="H3" s="18"/>
      <c r="I3" s="18"/>
    </row>
    <row r="4" spans="2:6" ht="12.75">
      <c r="B4" s="64" t="s">
        <v>227</v>
      </c>
      <c r="C4" s="16"/>
      <c r="D4" s="6"/>
      <c r="E4" s="6"/>
      <c r="F4" s="18"/>
    </row>
    <row r="5" spans="1:8" ht="12.75">
      <c r="A5" s="14">
        <v>387</v>
      </c>
      <c r="B5" s="35" t="s">
        <v>105</v>
      </c>
      <c r="C5" s="16">
        <v>232000</v>
      </c>
      <c r="D5" s="6">
        <v>156319</v>
      </c>
      <c r="E5" s="6"/>
      <c r="F5" s="18">
        <v>0</v>
      </c>
      <c r="H5" s="18">
        <v>0</v>
      </c>
    </row>
    <row r="6" spans="1:9" ht="12.75">
      <c r="A6" s="14">
        <v>341</v>
      </c>
      <c r="B6" s="84" t="s">
        <v>519</v>
      </c>
      <c r="C6" s="16">
        <v>14.57</v>
      </c>
      <c r="D6" s="6">
        <v>91</v>
      </c>
      <c r="E6" s="6">
        <v>72.69</v>
      </c>
      <c r="F6" s="18">
        <v>125.43</v>
      </c>
      <c r="G6" s="18">
        <v>83</v>
      </c>
      <c r="H6" s="18">
        <v>763.1</v>
      </c>
      <c r="I6" s="18">
        <v>500</v>
      </c>
    </row>
    <row r="7" spans="1:9" ht="12.75">
      <c r="A7" s="14"/>
      <c r="B7" s="67" t="s">
        <v>182</v>
      </c>
      <c r="C7" s="16">
        <f aca="true" t="shared" si="0" ref="C7:G7">SUM(C5:C6)</f>
        <v>232014.57</v>
      </c>
      <c r="D7" s="16">
        <f t="shared" si="0"/>
        <v>156410</v>
      </c>
      <c r="E7" s="16">
        <f t="shared" si="0"/>
        <v>72.69</v>
      </c>
      <c r="F7" s="16">
        <f t="shared" si="0"/>
        <v>125.43</v>
      </c>
      <c r="G7" s="16">
        <f t="shared" si="0"/>
        <v>83</v>
      </c>
      <c r="H7" s="16">
        <f>SUM(H5:H6)</f>
        <v>763.1</v>
      </c>
      <c r="I7" s="16">
        <f>SUM(I5:I6)</f>
        <v>500</v>
      </c>
    </row>
    <row r="8" spans="1:6" ht="12.75">
      <c r="A8" s="14"/>
      <c r="B8" s="67"/>
      <c r="C8" s="16"/>
      <c r="D8" s="6"/>
      <c r="E8" s="6"/>
      <c r="F8" s="18"/>
    </row>
    <row r="9" spans="1:6" ht="12.75">
      <c r="A9" s="14"/>
      <c r="F9" s="18"/>
    </row>
    <row r="10" spans="1:9" ht="12.75">
      <c r="A10" s="47" t="s">
        <v>37</v>
      </c>
      <c r="B10" s="47" t="s">
        <v>7</v>
      </c>
      <c r="C10" s="39">
        <v>2012</v>
      </c>
      <c r="D10" s="39">
        <v>2013</v>
      </c>
      <c r="E10" s="39">
        <v>2014</v>
      </c>
      <c r="F10" s="39">
        <v>2015</v>
      </c>
      <c r="G10" s="56" t="s">
        <v>530</v>
      </c>
      <c r="H10" s="56" t="s">
        <v>547</v>
      </c>
      <c r="I10" s="47" t="s">
        <v>546</v>
      </c>
    </row>
    <row r="11" ht="13">
      <c r="G11" s="31"/>
    </row>
    <row r="12" spans="2:6" ht="12.75">
      <c r="B12" s="65" t="s">
        <v>256</v>
      </c>
      <c r="F12" s="18"/>
    </row>
    <row r="13" spans="1:9" ht="12.75">
      <c r="A13" s="14">
        <v>453</v>
      </c>
      <c r="B13" s="35" t="s">
        <v>397</v>
      </c>
      <c r="D13" s="17">
        <v>2385</v>
      </c>
      <c r="E13" s="17">
        <v>18060</v>
      </c>
      <c r="F13" s="18">
        <v>26535</v>
      </c>
      <c r="G13" s="18">
        <v>20000</v>
      </c>
      <c r="H13" s="18">
        <v>18397</v>
      </c>
      <c r="I13" s="18">
        <v>30000</v>
      </c>
    </row>
    <row r="14" spans="2:9" ht="12.75">
      <c r="B14" s="64" t="s">
        <v>368</v>
      </c>
      <c r="C14" s="16">
        <f aca="true" t="shared" si="1" ref="C14:G14">SUM(C13)</f>
        <v>0</v>
      </c>
      <c r="D14" s="16">
        <f t="shared" si="1"/>
        <v>2385</v>
      </c>
      <c r="E14" s="16">
        <f t="shared" si="1"/>
        <v>18060</v>
      </c>
      <c r="F14" s="16">
        <f t="shared" si="1"/>
        <v>26535</v>
      </c>
      <c r="G14" s="16">
        <f t="shared" si="1"/>
        <v>20000</v>
      </c>
      <c r="H14" s="16">
        <f>SUM(H13)</f>
        <v>18397</v>
      </c>
      <c r="I14" s="16">
        <f>SUM(I13)</f>
        <v>30000</v>
      </c>
    </row>
    <row r="15" spans="2:7" s="2" customFormat="1" ht="12.75">
      <c r="B15" s="64"/>
      <c r="D15" s="22"/>
      <c r="E15" s="22"/>
      <c r="F15" s="26"/>
      <c r="G15" s="26"/>
    </row>
    <row r="16" spans="2:9" ht="12.75">
      <c r="B16" s="67" t="s">
        <v>453</v>
      </c>
      <c r="C16" s="16">
        <v>35534</v>
      </c>
      <c r="D16" s="6">
        <v>267549</v>
      </c>
      <c r="E16" s="6">
        <v>421573.72</v>
      </c>
      <c r="F16" s="18">
        <v>403586</v>
      </c>
      <c r="G16" s="18">
        <v>351915</v>
      </c>
      <c r="H16" s="18">
        <v>377177</v>
      </c>
      <c r="I16" s="18">
        <v>359543</v>
      </c>
    </row>
    <row r="17" spans="2:9" s="2" customFormat="1" ht="12.75">
      <c r="B17" s="66" t="s">
        <v>452</v>
      </c>
      <c r="C17" s="20">
        <f aca="true" t="shared" si="2" ref="C17:I17">C2-C14+C7</f>
        <v>267548.57</v>
      </c>
      <c r="D17" s="20">
        <f t="shared" si="2"/>
        <v>421574</v>
      </c>
      <c r="E17" s="20">
        <f t="shared" si="2"/>
        <v>403586.41</v>
      </c>
      <c r="F17" s="20">
        <f t="shared" si="2"/>
        <v>377176.83999999997</v>
      </c>
      <c r="G17" s="20">
        <f t="shared" si="2"/>
        <v>331998</v>
      </c>
      <c r="H17" s="20">
        <f t="shared" si="2"/>
        <v>359542.94</v>
      </c>
      <c r="I17" s="20">
        <f t="shared" si="2"/>
        <v>330043</v>
      </c>
    </row>
    <row r="18" spans="6:7" s="2" customFormat="1" ht="12.75">
      <c r="F18" s="26"/>
      <c r="G18" s="26"/>
    </row>
    <row r="19" spans="6:9" s="2" customFormat="1" ht="12.75">
      <c r="F19" s="26"/>
      <c r="G19" s="26"/>
      <c r="H19" s="26"/>
      <c r="I19" s="26"/>
    </row>
    <row r="20" spans="7:9" s="2" customFormat="1" ht="12.75">
      <c r="G20" s="26"/>
      <c r="H20" s="26"/>
      <c r="I20" s="26"/>
    </row>
    <row r="21" spans="3:9" s="2" customFormat="1" ht="12.75">
      <c r="C21" s="26"/>
      <c r="G21" s="26"/>
      <c r="H21" s="26"/>
      <c r="I21" s="26"/>
    </row>
    <row r="22" spans="7:9" s="2" customFormat="1" ht="12.75">
      <c r="G22" s="26"/>
      <c r="H22" s="26"/>
      <c r="I22" s="26"/>
    </row>
    <row r="23" ht="12.75" hidden="1">
      <c r="B23" s="5" t="s">
        <v>181</v>
      </c>
    </row>
    <row r="24" ht="12.75" hidden="1"/>
    <row r="25" ht="12.75" hidden="1">
      <c r="B25" s="13" t="s">
        <v>148</v>
      </c>
    </row>
    <row r="26" ht="12.75" hidden="1"/>
    <row r="27" spans="2:3" ht="12.75" hidden="1">
      <c r="B27" s="5" t="s">
        <v>520</v>
      </c>
      <c r="C27" s="18" t="e">
        <f>+#REF!-#REF!</f>
        <v>#REF!</v>
      </c>
    </row>
  </sheetData>
  <printOptions gridLines="1" horizontalCentered="1"/>
  <pageMargins left="0.5" right="0.5" top="1.75" bottom="1" header="1" footer="0.5"/>
  <pageSetup fitToHeight="1" fitToWidth="1" horizontalDpi="600" verticalDpi="600" orientation="landscape"/>
  <headerFooter>
    <oddHeader>&amp;C&amp;"Times New Roman,Bold"&amp;12&amp;K000000Tree Fund_x000D_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zoomScale="200" zoomScaleNormal="200" zoomScalePageLayoutView="200" workbookViewId="0" topLeftCell="A1"/>
  </sheetViews>
  <sheetFormatPr defaultColWidth="11.00390625" defaultRowHeight="12.75"/>
  <sheetData/>
  <printOptions/>
  <pageMargins left="0.75" right="0.75" top="1" bottom="1" header="0.5" footer="0.5"/>
  <pageSetup fitToHeight="1" fitToWidth="1" horizontalDpi="600" verticalDpi="600" orientation="landscape" scale="76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zoomScale="150" zoomScaleNormal="150" zoomScalePageLayoutView="150" workbookViewId="0" topLeftCell="A1">
      <selection activeCell="A22" sqref="A22:XFD22"/>
    </sheetView>
  </sheetViews>
  <sheetFormatPr defaultColWidth="11.00390625" defaultRowHeight="12.75"/>
  <cols>
    <col min="1" max="1" width="18.00390625" style="0" bestFit="1" customWidth="1"/>
    <col min="2" max="2" width="10.875" style="0" bestFit="1" customWidth="1"/>
    <col min="3" max="3" width="9.125" style="0" bestFit="1" customWidth="1"/>
    <col min="4" max="4" width="10.00390625" style="0" bestFit="1" customWidth="1"/>
    <col min="5" max="6" width="10.875" style="0" bestFit="1" customWidth="1"/>
    <col min="7" max="7" width="9.875" style="0" bestFit="1" customWidth="1"/>
    <col min="8" max="8" width="5.375" style="0" bestFit="1" customWidth="1"/>
    <col min="9" max="9" width="8.375" style="0" customWidth="1"/>
    <col min="10" max="10" width="7.25390625" style="0" customWidth="1"/>
    <col min="11" max="11" width="8.625" style="0" customWidth="1"/>
  </cols>
  <sheetData>
    <row r="1" spans="1:11" s="85" customFormat="1" ht="15">
      <c r="A1" s="87" t="s">
        <v>440</v>
      </c>
      <c r="B1" s="88" t="s">
        <v>441</v>
      </c>
      <c r="C1" s="88" t="s">
        <v>120</v>
      </c>
      <c r="D1" s="88" t="s">
        <v>434</v>
      </c>
      <c r="E1" s="88" t="s">
        <v>443</v>
      </c>
      <c r="F1" s="88" t="s">
        <v>444</v>
      </c>
      <c r="G1" s="88" t="s">
        <v>437</v>
      </c>
      <c r="H1" s="88" t="s">
        <v>3</v>
      </c>
      <c r="I1" s="88" t="s">
        <v>445</v>
      </c>
      <c r="J1" s="88" t="s">
        <v>446</v>
      </c>
      <c r="K1" s="88" t="s">
        <v>447</v>
      </c>
    </row>
    <row r="2" spans="1:23" s="72" customFormat="1" ht="15">
      <c r="A2" s="89" t="s">
        <v>442</v>
      </c>
      <c r="B2" s="86"/>
      <c r="C2" s="86"/>
      <c r="D2" s="86"/>
      <c r="E2" s="86"/>
      <c r="F2" s="86" t="e">
        <f>#REF!</f>
        <v>#REF!</v>
      </c>
      <c r="G2" s="86" t="e">
        <f>#REF!</f>
        <v>#REF!</v>
      </c>
      <c r="H2" s="98" t="s">
        <v>3</v>
      </c>
      <c r="I2" s="86"/>
      <c r="J2" s="86"/>
      <c r="K2" s="86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s="72" customFormat="1" ht="15">
      <c r="A3" s="89" t="s">
        <v>438</v>
      </c>
      <c r="B3" s="86"/>
      <c r="C3" s="86"/>
      <c r="D3" s="86"/>
      <c r="E3" s="86"/>
      <c r="F3" s="86"/>
      <c r="G3" s="86"/>
      <c r="H3" s="98" t="s">
        <v>3</v>
      </c>
      <c r="I3" s="86">
        <v>500000</v>
      </c>
      <c r="J3" s="86"/>
      <c r="K3" s="86">
        <v>100000</v>
      </c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s="72" customFormat="1" ht="15">
      <c r="A4" s="89"/>
      <c r="B4" s="86"/>
      <c r="C4" s="86"/>
      <c r="D4" s="86"/>
      <c r="E4" s="86"/>
      <c r="F4" s="86"/>
      <c r="G4" s="86"/>
      <c r="H4" s="98" t="s">
        <v>3</v>
      </c>
      <c r="I4" s="86"/>
      <c r="J4" s="86"/>
      <c r="K4" s="86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ht="15">
      <c r="A5" s="89" t="s">
        <v>107</v>
      </c>
      <c r="B5" s="90">
        <v>145000</v>
      </c>
      <c r="C5" s="90">
        <v>6900</v>
      </c>
      <c r="D5" s="68">
        <v>40500</v>
      </c>
      <c r="E5" s="86">
        <v>72000</v>
      </c>
      <c r="F5" s="86"/>
      <c r="G5" s="86"/>
      <c r="H5" s="98" t="s">
        <v>3</v>
      </c>
      <c r="I5" s="86">
        <v>55200</v>
      </c>
      <c r="J5" s="86"/>
      <c r="K5" s="86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ht="15">
      <c r="A6" s="89" t="s">
        <v>230</v>
      </c>
      <c r="B6" s="86"/>
      <c r="C6" s="86"/>
      <c r="D6" s="86"/>
      <c r="E6" s="86">
        <v>55000</v>
      </c>
      <c r="F6" s="86">
        <v>122000</v>
      </c>
      <c r="G6" s="86"/>
      <c r="H6" s="98" t="s">
        <v>3</v>
      </c>
      <c r="I6" s="86"/>
      <c r="J6" s="86"/>
      <c r="K6" s="86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spans="1:23" ht="15">
      <c r="A7" s="91" t="s">
        <v>112</v>
      </c>
      <c r="B7" s="86"/>
      <c r="C7" s="86"/>
      <c r="D7" s="68">
        <v>11000</v>
      </c>
      <c r="E7" s="86"/>
      <c r="F7" s="86"/>
      <c r="G7" s="86"/>
      <c r="H7" s="98" t="s">
        <v>3</v>
      </c>
      <c r="I7" s="86"/>
      <c r="J7" s="86"/>
      <c r="K7" s="86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3" ht="15">
      <c r="A8" s="91" t="s">
        <v>156</v>
      </c>
      <c r="B8" s="90">
        <v>12500</v>
      </c>
      <c r="C8" s="86"/>
      <c r="D8" s="86"/>
      <c r="E8" s="86"/>
      <c r="F8" s="86"/>
      <c r="G8" s="86"/>
      <c r="H8" s="98" t="s">
        <v>3</v>
      </c>
      <c r="I8" s="86"/>
      <c r="J8" s="86"/>
      <c r="K8" s="86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ht="15">
      <c r="A9" s="91" t="s">
        <v>32</v>
      </c>
      <c r="B9" s="90">
        <v>5000</v>
      </c>
      <c r="C9" s="86"/>
      <c r="D9" s="86"/>
      <c r="E9" s="86"/>
      <c r="F9" s="86"/>
      <c r="G9" s="86"/>
      <c r="H9" s="98" t="s">
        <v>3</v>
      </c>
      <c r="I9" s="86"/>
      <c r="J9" s="86"/>
      <c r="K9" s="86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spans="1:23" ht="15">
      <c r="A10" s="91" t="s">
        <v>74</v>
      </c>
      <c r="B10" s="90">
        <v>20000</v>
      </c>
      <c r="C10" s="86"/>
      <c r="D10" s="86"/>
      <c r="E10" s="86"/>
      <c r="F10" s="86"/>
      <c r="G10" s="86"/>
      <c r="H10" s="98" t="s">
        <v>3</v>
      </c>
      <c r="I10" s="86">
        <v>16000</v>
      </c>
      <c r="J10" s="86"/>
      <c r="K10" s="86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</row>
    <row r="11" spans="1:11" ht="15">
      <c r="A11" s="91" t="s">
        <v>28</v>
      </c>
      <c r="B11" s="86"/>
      <c r="C11" s="86"/>
      <c r="D11" s="86"/>
      <c r="E11" s="86"/>
      <c r="F11" s="86"/>
      <c r="G11" s="86"/>
      <c r="H11" s="98" t="s">
        <v>3</v>
      </c>
      <c r="I11" s="86"/>
      <c r="J11" s="86"/>
      <c r="K11" s="86"/>
    </row>
    <row r="12" spans="1:11" ht="15">
      <c r="A12" s="91" t="s">
        <v>76</v>
      </c>
      <c r="B12" s="90">
        <v>4500</v>
      </c>
      <c r="C12" s="86"/>
      <c r="D12" s="86"/>
      <c r="E12" s="86"/>
      <c r="F12" s="86"/>
      <c r="G12" s="86"/>
      <c r="H12" s="98" t="s">
        <v>3</v>
      </c>
      <c r="I12" s="86"/>
      <c r="J12" s="86"/>
      <c r="K12" s="86"/>
    </row>
    <row r="13" spans="1:11" ht="15">
      <c r="A13" s="91" t="s">
        <v>4</v>
      </c>
      <c r="B13" s="90">
        <v>28000</v>
      </c>
      <c r="C13" s="86"/>
      <c r="D13" s="86"/>
      <c r="E13" s="86"/>
      <c r="F13" s="86"/>
      <c r="G13" s="86"/>
      <c r="H13" s="98" t="s">
        <v>3</v>
      </c>
      <c r="I13" s="86"/>
      <c r="J13" s="86"/>
      <c r="K13" s="86"/>
    </row>
    <row r="14" spans="1:11" ht="15">
      <c r="A14" s="91" t="s">
        <v>429</v>
      </c>
      <c r="B14" s="90">
        <v>6000</v>
      </c>
      <c r="C14" s="86"/>
      <c r="D14" s="86"/>
      <c r="E14" s="86"/>
      <c r="F14" s="86"/>
      <c r="G14" s="86"/>
      <c r="H14" s="98" t="s">
        <v>3</v>
      </c>
      <c r="I14" s="86"/>
      <c r="J14" s="86"/>
      <c r="K14" s="86"/>
    </row>
    <row r="15" spans="1:11" ht="15">
      <c r="A15" s="91" t="s">
        <v>427</v>
      </c>
      <c r="B15" s="90">
        <v>2600</v>
      </c>
      <c r="C15" s="86"/>
      <c r="D15" s="86"/>
      <c r="E15" s="86"/>
      <c r="F15" s="86"/>
      <c r="G15" s="86"/>
      <c r="H15" s="98" t="s">
        <v>3</v>
      </c>
      <c r="I15" s="86"/>
      <c r="J15" s="86"/>
      <c r="K15" s="86"/>
    </row>
    <row r="16" spans="1:11" ht="15">
      <c r="A16" s="91" t="s">
        <v>428</v>
      </c>
      <c r="B16" s="90">
        <v>7000</v>
      </c>
      <c r="C16" s="86"/>
      <c r="D16" s="86"/>
      <c r="E16" s="86"/>
      <c r="F16" s="86"/>
      <c r="G16" s="86"/>
      <c r="H16" s="98" t="s">
        <v>3</v>
      </c>
      <c r="I16" s="86"/>
      <c r="J16" s="86"/>
      <c r="K16" s="86"/>
    </row>
    <row r="17" spans="1:11" ht="15">
      <c r="A17" s="91" t="s">
        <v>302</v>
      </c>
      <c r="B17" s="90">
        <v>10000</v>
      </c>
      <c r="C17" s="86"/>
      <c r="D17" s="86"/>
      <c r="E17" s="86"/>
      <c r="F17" s="86"/>
      <c r="G17" s="86"/>
      <c r="H17" s="98" t="s">
        <v>3</v>
      </c>
      <c r="I17" s="86"/>
      <c r="J17" s="86"/>
      <c r="K17" s="86"/>
    </row>
    <row r="18" spans="1:11" ht="15">
      <c r="A18" s="92" t="s">
        <v>430</v>
      </c>
      <c r="B18" s="86"/>
      <c r="C18" s="86"/>
      <c r="D18" s="86"/>
      <c r="E18" s="86"/>
      <c r="F18" s="86"/>
      <c r="G18" s="86"/>
      <c r="H18" s="98" t="s">
        <v>3</v>
      </c>
      <c r="I18" s="86"/>
      <c r="J18" s="86"/>
      <c r="K18" s="86"/>
    </row>
    <row r="19" spans="1:11" ht="15">
      <c r="A19" s="92" t="s">
        <v>439</v>
      </c>
      <c r="B19" s="86"/>
      <c r="C19" s="86"/>
      <c r="D19" s="86"/>
      <c r="E19" s="86"/>
      <c r="F19" s="86"/>
      <c r="G19" s="86"/>
      <c r="H19" s="98" t="s">
        <v>3</v>
      </c>
      <c r="I19" s="86"/>
      <c r="J19" s="86"/>
      <c r="K19" s="86"/>
    </row>
    <row r="20" spans="1:11" ht="15">
      <c r="A20" s="91" t="s">
        <v>87</v>
      </c>
      <c r="B20" s="86"/>
      <c r="C20" s="90">
        <v>1000</v>
      </c>
      <c r="D20" s="86"/>
      <c r="E20" s="86"/>
      <c r="F20" s="86"/>
      <c r="G20" s="86"/>
      <c r="H20" s="98" t="s">
        <v>3</v>
      </c>
      <c r="I20" s="86"/>
      <c r="J20" s="86"/>
      <c r="K20" s="86"/>
    </row>
    <row r="21" spans="1:11" ht="15">
      <c r="A21" s="91" t="s">
        <v>113</v>
      </c>
      <c r="B21" s="86">
        <v>1000</v>
      </c>
      <c r="C21" s="86"/>
      <c r="D21" s="86"/>
      <c r="E21" s="86"/>
      <c r="F21" s="86"/>
      <c r="G21" s="86"/>
      <c r="H21" s="98" t="s">
        <v>3</v>
      </c>
      <c r="I21" s="86"/>
      <c r="J21" s="86"/>
      <c r="K21" s="86"/>
    </row>
    <row r="22" spans="1:13" ht="15">
      <c r="A22" s="91" t="s">
        <v>93</v>
      </c>
      <c r="B22" s="86">
        <v>4500</v>
      </c>
      <c r="C22" s="86"/>
      <c r="D22" s="86"/>
      <c r="E22" s="86"/>
      <c r="F22" s="86"/>
      <c r="G22" s="86"/>
      <c r="H22" s="98" t="s">
        <v>3</v>
      </c>
      <c r="I22" s="86"/>
      <c r="J22" s="86"/>
      <c r="K22" s="86"/>
      <c r="L22" s="59"/>
      <c r="M22" s="59"/>
    </row>
    <row r="23" spans="1:13" ht="15">
      <c r="A23" s="89" t="s">
        <v>239</v>
      </c>
      <c r="B23" s="86"/>
      <c r="C23" s="86"/>
      <c r="D23" s="86"/>
      <c r="E23" s="86">
        <v>10000</v>
      </c>
      <c r="F23" s="86"/>
      <c r="G23" s="86"/>
      <c r="H23" s="98" t="s">
        <v>3</v>
      </c>
      <c r="I23" s="86"/>
      <c r="J23" s="86"/>
      <c r="K23" s="86"/>
      <c r="L23" s="59"/>
      <c r="M23" s="59"/>
    </row>
    <row r="24" spans="1:13" ht="15">
      <c r="A24" s="89" t="s">
        <v>127</v>
      </c>
      <c r="B24" s="86"/>
      <c r="C24" s="86"/>
      <c r="D24" s="86"/>
      <c r="E24" s="86">
        <v>3000</v>
      </c>
      <c r="F24" s="86"/>
      <c r="G24" s="86"/>
      <c r="H24" s="98" t="s">
        <v>3</v>
      </c>
      <c r="I24" s="86"/>
      <c r="J24" s="86"/>
      <c r="K24" s="86"/>
      <c r="L24" s="59"/>
      <c r="M24" s="59"/>
    </row>
    <row r="25" spans="1:13" ht="15">
      <c r="A25" s="89" t="s">
        <v>373</v>
      </c>
      <c r="B25" s="86"/>
      <c r="C25" s="86"/>
      <c r="D25" s="86"/>
      <c r="E25" s="86"/>
      <c r="F25" s="86"/>
      <c r="G25" s="86"/>
      <c r="H25" s="98" t="s">
        <v>3</v>
      </c>
      <c r="I25" s="86"/>
      <c r="J25" s="86"/>
      <c r="K25" s="86"/>
      <c r="L25" s="59"/>
      <c r="M25" s="59"/>
    </row>
    <row r="26" spans="1:13" ht="15">
      <c r="A26" s="89" t="s">
        <v>374</v>
      </c>
      <c r="B26" s="86"/>
      <c r="C26" s="86"/>
      <c r="D26" s="86"/>
      <c r="E26" s="86"/>
      <c r="F26" s="86"/>
      <c r="G26" s="86"/>
      <c r="H26" s="98" t="s">
        <v>3</v>
      </c>
      <c r="I26" s="86">
        <v>21000</v>
      </c>
      <c r="J26" s="86"/>
      <c r="K26" s="86"/>
      <c r="L26" s="59"/>
      <c r="M26" s="59"/>
    </row>
    <row r="27" spans="1:13" ht="15">
      <c r="A27" s="93" t="s">
        <v>375</v>
      </c>
      <c r="B27" s="86"/>
      <c r="C27" s="86"/>
      <c r="D27" s="86"/>
      <c r="E27" s="86">
        <v>100000</v>
      </c>
      <c r="F27" s="86">
        <v>135000</v>
      </c>
      <c r="G27" s="86"/>
      <c r="H27" s="98" t="s">
        <v>3</v>
      </c>
      <c r="I27" s="86"/>
      <c r="J27" s="86"/>
      <c r="K27" s="86"/>
      <c r="L27" s="59"/>
      <c r="M27" s="59"/>
    </row>
    <row r="28" spans="1:13" ht="15">
      <c r="A28" s="94" t="s">
        <v>424</v>
      </c>
      <c r="B28" s="86"/>
      <c r="C28" s="86"/>
      <c r="D28" s="86"/>
      <c r="E28" s="86"/>
      <c r="F28" s="86"/>
      <c r="G28" s="86"/>
      <c r="H28" s="98" t="s">
        <v>3</v>
      </c>
      <c r="I28" s="86">
        <v>68800</v>
      </c>
      <c r="J28" s="86"/>
      <c r="K28" s="86"/>
      <c r="L28" s="59"/>
      <c r="M28" s="59"/>
    </row>
    <row r="29" spans="1:13" ht="15">
      <c r="A29" s="94" t="s">
        <v>454</v>
      </c>
      <c r="B29" s="86"/>
      <c r="C29" s="86"/>
      <c r="D29" s="86"/>
      <c r="E29" s="86"/>
      <c r="F29" s="86"/>
      <c r="G29" s="86"/>
      <c r="H29" s="98" t="s">
        <v>3</v>
      </c>
      <c r="I29" s="86">
        <v>175200</v>
      </c>
      <c r="J29" s="86"/>
      <c r="K29" s="86"/>
      <c r="L29" s="59"/>
      <c r="M29" s="59"/>
    </row>
    <row r="30" spans="1:13" ht="15">
      <c r="A30" s="94" t="s">
        <v>425</v>
      </c>
      <c r="B30" s="90">
        <v>2500</v>
      </c>
      <c r="C30" s="86"/>
      <c r="D30" s="86"/>
      <c r="E30" s="86"/>
      <c r="F30" s="86"/>
      <c r="G30" s="86"/>
      <c r="H30" s="98" t="s">
        <v>3</v>
      </c>
      <c r="I30" s="86">
        <v>23470</v>
      </c>
      <c r="J30" s="86"/>
      <c r="K30" s="86"/>
      <c r="L30" s="59"/>
      <c r="M30" s="59"/>
    </row>
    <row r="31" spans="1:13" ht="15">
      <c r="A31" s="94" t="s">
        <v>455</v>
      </c>
      <c r="B31" s="90"/>
      <c r="C31" s="86"/>
      <c r="D31" s="86"/>
      <c r="E31" s="86"/>
      <c r="F31" s="86"/>
      <c r="G31" s="86"/>
      <c r="H31" s="98"/>
      <c r="I31" s="86">
        <v>13600</v>
      </c>
      <c r="J31" s="86"/>
      <c r="K31" s="86"/>
      <c r="L31" s="59"/>
      <c r="M31" s="59"/>
    </row>
    <row r="32" spans="1:13" ht="15">
      <c r="A32" s="95" t="s">
        <v>426</v>
      </c>
      <c r="B32" s="86"/>
      <c r="C32" s="86"/>
      <c r="D32" s="68">
        <v>1000</v>
      </c>
      <c r="E32" s="86"/>
      <c r="F32" s="86"/>
      <c r="G32" s="86"/>
      <c r="H32" s="98" t="s">
        <v>3</v>
      </c>
      <c r="I32" s="86"/>
      <c r="J32" s="86"/>
      <c r="K32" s="86"/>
      <c r="L32" s="59"/>
      <c r="M32" s="59"/>
    </row>
    <row r="33" spans="1:13" ht="15">
      <c r="A33" s="95" t="s">
        <v>432</v>
      </c>
      <c r="B33" s="86"/>
      <c r="C33" s="86"/>
      <c r="D33" s="86"/>
      <c r="E33" s="86"/>
      <c r="F33" s="86"/>
      <c r="G33" s="86"/>
      <c r="H33" s="98" t="s">
        <v>3</v>
      </c>
      <c r="I33" s="86"/>
      <c r="J33" s="86"/>
      <c r="K33" s="86"/>
      <c r="L33" s="59"/>
      <c r="M33" s="59"/>
    </row>
    <row r="34" spans="1:11" ht="15">
      <c r="A34" s="95" t="s">
        <v>433</v>
      </c>
      <c r="B34" s="86"/>
      <c r="C34" s="86"/>
      <c r="D34" s="86"/>
      <c r="E34" s="86"/>
      <c r="F34" s="86"/>
      <c r="G34" s="86"/>
      <c r="H34" s="98" t="s">
        <v>3</v>
      </c>
      <c r="I34" s="86"/>
      <c r="J34" s="86"/>
      <c r="K34" s="86"/>
    </row>
    <row r="35" spans="1:13" ht="15">
      <c r="A35" s="95" t="s">
        <v>120</v>
      </c>
      <c r="B35" s="86"/>
      <c r="C35" s="90">
        <v>1000</v>
      </c>
      <c r="D35" s="86"/>
      <c r="E35" s="86"/>
      <c r="F35" s="86"/>
      <c r="G35" s="86"/>
      <c r="H35" s="98" t="s">
        <v>3</v>
      </c>
      <c r="I35" s="86"/>
      <c r="J35" s="86"/>
      <c r="K35" s="86"/>
      <c r="L35" s="59"/>
      <c r="M35" s="59"/>
    </row>
    <row r="36" spans="1:13" ht="15">
      <c r="A36" s="96" t="s">
        <v>101</v>
      </c>
      <c r="B36" s="86">
        <v>60000</v>
      </c>
      <c r="C36" s="86"/>
      <c r="D36" s="68">
        <v>11000</v>
      </c>
      <c r="E36" s="86"/>
      <c r="F36" s="86"/>
      <c r="G36" s="86"/>
      <c r="H36" s="98" t="s">
        <v>3</v>
      </c>
      <c r="I36" s="86"/>
      <c r="J36" s="86"/>
      <c r="K36" s="86"/>
      <c r="L36" s="59"/>
      <c r="M36" s="59"/>
    </row>
    <row r="37" spans="1:13" ht="15">
      <c r="A37" s="97" t="s">
        <v>177</v>
      </c>
      <c r="B37" s="86"/>
      <c r="C37" s="86"/>
      <c r="D37" s="86"/>
      <c r="E37" s="86"/>
      <c r="F37" s="86"/>
      <c r="G37" s="86"/>
      <c r="H37" s="98" t="s">
        <v>3</v>
      </c>
      <c r="I37" s="86"/>
      <c r="J37" s="86"/>
      <c r="K37" s="86"/>
      <c r="L37" s="59"/>
      <c r="M37" s="59"/>
    </row>
    <row r="38" spans="1:13" ht="15">
      <c r="A38" s="97" t="s">
        <v>184</v>
      </c>
      <c r="B38" s="90">
        <v>70000</v>
      </c>
      <c r="C38" s="86"/>
      <c r="D38" s="86"/>
      <c r="E38" s="86"/>
      <c r="F38" s="86"/>
      <c r="G38" s="86"/>
      <c r="H38" s="98" t="s">
        <v>3</v>
      </c>
      <c r="I38" s="86"/>
      <c r="J38" s="86"/>
      <c r="K38" s="86"/>
      <c r="L38" s="59"/>
      <c r="M38" s="59"/>
    </row>
    <row r="39" spans="1:13" ht="15">
      <c r="A39" s="96" t="s">
        <v>383</v>
      </c>
      <c r="B39" s="86"/>
      <c r="C39" s="86"/>
      <c r="D39" s="68">
        <v>2300</v>
      </c>
      <c r="E39" s="86"/>
      <c r="F39" s="86"/>
      <c r="G39" s="86"/>
      <c r="H39" s="98" t="s">
        <v>3</v>
      </c>
      <c r="I39" s="86"/>
      <c r="J39" s="86"/>
      <c r="K39" s="86"/>
      <c r="L39" s="59"/>
      <c r="M39" s="59"/>
    </row>
    <row r="40" spans="1:13" ht="15">
      <c r="A40" s="97" t="s">
        <v>431</v>
      </c>
      <c r="B40" s="86"/>
      <c r="C40" s="86"/>
      <c r="D40" s="86"/>
      <c r="E40" s="86"/>
      <c r="F40" s="86"/>
      <c r="G40" s="86"/>
      <c r="H40" s="98" t="s">
        <v>3</v>
      </c>
      <c r="I40" s="86"/>
      <c r="J40" s="86"/>
      <c r="K40" s="86"/>
      <c r="L40" s="59"/>
      <c r="M40" s="59"/>
    </row>
    <row r="41" spans="1:13" ht="15">
      <c r="A41" s="89" t="s">
        <v>378</v>
      </c>
      <c r="B41" s="86">
        <v>20000</v>
      </c>
      <c r="C41" s="86"/>
      <c r="D41" s="86"/>
      <c r="E41" s="86"/>
      <c r="F41" s="86"/>
      <c r="G41" s="86"/>
      <c r="H41" s="98" t="s">
        <v>3</v>
      </c>
      <c r="I41" s="86"/>
      <c r="J41" s="86"/>
      <c r="K41" s="86"/>
      <c r="L41" s="59"/>
      <c r="M41" s="59"/>
    </row>
    <row r="42" spans="1:13" ht="15">
      <c r="A42" s="89" t="s">
        <v>243</v>
      </c>
      <c r="B42" s="86">
        <v>2000</v>
      </c>
      <c r="C42" s="86"/>
      <c r="D42" s="86"/>
      <c r="E42" s="86"/>
      <c r="F42" s="86"/>
      <c r="G42" s="86"/>
      <c r="H42" s="98" t="s">
        <v>3</v>
      </c>
      <c r="I42" s="86"/>
      <c r="J42" s="86"/>
      <c r="K42" s="86"/>
      <c r="L42" s="59"/>
      <c r="M42" s="59"/>
    </row>
    <row r="43" spans="1:13" ht="15">
      <c r="A43" s="89" t="s">
        <v>414</v>
      </c>
      <c r="B43" s="86"/>
      <c r="C43" s="86"/>
      <c r="D43" s="86"/>
      <c r="E43" s="86"/>
      <c r="F43" s="86"/>
      <c r="G43" s="86"/>
      <c r="H43" s="98" t="s">
        <v>3</v>
      </c>
      <c r="I43" s="86"/>
      <c r="J43" s="86"/>
      <c r="K43" s="86"/>
      <c r="L43" s="59"/>
      <c r="M43" s="59"/>
    </row>
    <row r="44" spans="1:13" ht="15">
      <c r="A44" s="89" t="s">
        <v>376</v>
      </c>
      <c r="B44" s="86"/>
      <c r="C44" s="86"/>
      <c r="D44" s="86"/>
      <c r="E44" s="86"/>
      <c r="F44" s="86"/>
      <c r="G44" s="86"/>
      <c r="H44" s="98" t="s">
        <v>3</v>
      </c>
      <c r="I44" s="86"/>
      <c r="J44" s="86"/>
      <c r="K44" s="86"/>
      <c r="L44" s="59"/>
      <c r="M44" s="59"/>
    </row>
    <row r="45" spans="1:11" s="71" customFormat="1" ht="15">
      <c r="A45" s="86"/>
      <c r="B45" s="86">
        <f>SUM(B5:B44)</f>
        <v>400600</v>
      </c>
      <c r="C45" s="86">
        <f>SUM(C5:C44)</f>
        <v>8900</v>
      </c>
      <c r="D45" s="86">
        <f aca="true" t="shared" si="0" ref="D45:E45">SUM(D5:D44)</f>
        <v>65800</v>
      </c>
      <c r="E45" s="86">
        <f t="shared" si="0"/>
        <v>240000</v>
      </c>
      <c r="F45" s="86">
        <f aca="true" t="shared" si="1" ref="F45">SUM(F5:F44)</f>
        <v>257000</v>
      </c>
      <c r="G45" s="86">
        <f aca="true" t="shared" si="2" ref="G45">SUM(G5:G44)</f>
        <v>0</v>
      </c>
      <c r="H45" s="86">
        <f aca="true" t="shared" si="3" ref="H45">SUM(H5:H44)</f>
        <v>0</v>
      </c>
      <c r="I45" s="86">
        <f>SUM(I5:I44)</f>
        <v>373270</v>
      </c>
      <c r="J45" s="86">
        <f aca="true" t="shared" si="4" ref="J45">SUM(J5:J44)</f>
        <v>0</v>
      </c>
      <c r="K45" s="86">
        <f aca="true" t="shared" si="5" ref="K45">SUM(K5:K44)</f>
        <v>0</v>
      </c>
    </row>
  </sheetData>
  <printOptions/>
  <pageMargins left="0.75" right="0.75" top="1" bottom="1" header="0.5" footer="0.5"/>
  <pageSetup horizontalDpi="600" verticalDpi="6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50" zoomScaleNormal="150" zoomScalePageLayoutView="150" workbookViewId="0" topLeftCell="A1">
      <selection activeCell="F24" sqref="F24"/>
    </sheetView>
  </sheetViews>
  <sheetFormatPr defaultColWidth="11.00390625" defaultRowHeight="12.75"/>
  <cols>
    <col min="1" max="1" width="18.00390625" style="27" bestFit="1" customWidth="1"/>
    <col min="2" max="2" width="9.375" style="27" customWidth="1"/>
    <col min="3" max="3" width="9.75390625" style="27" bestFit="1" customWidth="1"/>
    <col min="4" max="4" width="9.75390625" style="27" customWidth="1"/>
    <col min="5" max="5" width="3.125" style="27" bestFit="1" customWidth="1"/>
    <col min="6" max="6" width="8.75390625" style="27" bestFit="1" customWidth="1"/>
    <col min="7" max="7" width="8.625" style="27" bestFit="1" customWidth="1"/>
    <col min="8" max="8" width="8.75390625" style="27" bestFit="1" customWidth="1"/>
    <col min="9" max="9" width="9.875" style="27" bestFit="1" customWidth="1"/>
    <col min="10" max="10" width="8.75390625" style="27" bestFit="1" customWidth="1"/>
    <col min="11" max="16384" width="10.75390625" style="27" customWidth="1"/>
  </cols>
  <sheetData>
    <row r="1" spans="1:10" ht="15">
      <c r="A1" s="159" t="s">
        <v>440</v>
      </c>
      <c r="B1" s="46" t="s">
        <v>444</v>
      </c>
      <c r="C1" s="46" t="s">
        <v>437</v>
      </c>
      <c r="D1" s="46" t="s">
        <v>468</v>
      </c>
      <c r="E1" s="46" t="s">
        <v>3</v>
      </c>
      <c r="F1" s="46" t="s">
        <v>445</v>
      </c>
      <c r="G1" s="46" t="s">
        <v>459</v>
      </c>
      <c r="H1" s="46" t="s">
        <v>461</v>
      </c>
      <c r="I1" s="46" t="s">
        <v>460</v>
      </c>
      <c r="J1" s="160" t="s">
        <v>457</v>
      </c>
    </row>
    <row r="2" spans="1:10" ht="15">
      <c r="A2" s="65" t="s">
        <v>442</v>
      </c>
      <c r="B2" s="18" t="e">
        <f>#REF!</f>
        <v>#REF!</v>
      </c>
      <c r="C2" s="18" t="e">
        <f>#REF!</f>
        <v>#REF!</v>
      </c>
      <c r="D2" s="18"/>
      <c r="E2" s="161" t="s">
        <v>3</v>
      </c>
      <c r="F2" s="140"/>
      <c r="G2" s="140"/>
      <c r="H2" s="140"/>
      <c r="I2" s="140"/>
      <c r="J2" s="140"/>
    </row>
    <row r="3" spans="1:10" ht="15">
      <c r="A3" s="35" t="s">
        <v>438</v>
      </c>
      <c r="B3" s="18"/>
      <c r="C3" s="18"/>
      <c r="D3" s="18"/>
      <c r="E3" s="161" t="s">
        <v>3</v>
      </c>
      <c r="F3" s="140">
        <v>500000</v>
      </c>
      <c r="G3" s="140"/>
      <c r="H3" s="140"/>
      <c r="I3" s="140"/>
      <c r="J3" s="140"/>
    </row>
    <row r="4" spans="1:10" ht="15">
      <c r="A4" s="35"/>
      <c r="B4" s="18"/>
      <c r="C4" s="18"/>
      <c r="D4" s="18"/>
      <c r="E4" s="161" t="s">
        <v>3</v>
      </c>
      <c r="F4" s="140"/>
      <c r="G4" s="140"/>
      <c r="H4" s="140"/>
      <c r="I4" s="140"/>
      <c r="J4" s="140"/>
    </row>
    <row r="5" spans="1:10" ht="15">
      <c r="A5" s="35" t="s">
        <v>107</v>
      </c>
      <c r="B5" s="18"/>
      <c r="C5" s="18"/>
      <c r="D5" s="18">
        <f>J5</f>
        <v>148700</v>
      </c>
      <c r="E5" s="161" t="s">
        <v>3</v>
      </c>
      <c r="F5" s="140">
        <v>55200</v>
      </c>
      <c r="G5" s="140">
        <v>55000</v>
      </c>
      <c r="H5" s="140">
        <v>35000</v>
      </c>
      <c r="I5" s="140">
        <v>3500</v>
      </c>
      <c r="J5" s="140">
        <f>SUM(F5:I5)</f>
        <v>148700</v>
      </c>
    </row>
    <row r="6" spans="1:10" ht="15">
      <c r="A6" s="35" t="s">
        <v>230</v>
      </c>
      <c r="B6" s="18">
        <v>122000</v>
      </c>
      <c r="C6" s="18">
        <f>SUM(CapProj!C7:C23)</f>
        <v>78800</v>
      </c>
      <c r="D6" s="18"/>
      <c r="E6" s="161" t="s">
        <v>3</v>
      </c>
      <c r="F6" s="140">
        <f>SUM(CapProj!E7:E23)</f>
        <v>16000</v>
      </c>
      <c r="G6" s="140">
        <f>SUM(CapProj!F7:F23)</f>
        <v>62800</v>
      </c>
      <c r="H6" s="140">
        <f>SUM(CapProj!G7:G23)</f>
        <v>0</v>
      </c>
      <c r="I6" s="140">
        <f>SUM(CapProj!H7:H23)</f>
        <v>0</v>
      </c>
      <c r="J6" s="140">
        <f aca="true" t="shared" si="0" ref="J6:J21">SUM(F6:I6)</f>
        <v>78800</v>
      </c>
    </row>
    <row r="7" spans="1:10" ht="15">
      <c r="A7" s="35" t="s">
        <v>239</v>
      </c>
      <c r="B7" s="18"/>
      <c r="C7" s="18">
        <f>J7</f>
        <v>15000</v>
      </c>
      <c r="D7" s="18"/>
      <c r="E7" s="161" t="s">
        <v>3</v>
      </c>
      <c r="F7" s="140">
        <v>8000</v>
      </c>
      <c r="G7" s="140">
        <v>5000</v>
      </c>
      <c r="H7" s="140">
        <v>2000</v>
      </c>
      <c r="I7" s="140"/>
      <c r="J7" s="140">
        <f t="shared" si="0"/>
        <v>15000</v>
      </c>
    </row>
    <row r="8" spans="1:10" ht="15">
      <c r="A8" s="35" t="s">
        <v>127</v>
      </c>
      <c r="B8" s="18"/>
      <c r="C8" s="18">
        <f>J8</f>
        <v>0</v>
      </c>
      <c r="D8" s="18"/>
      <c r="E8" s="161" t="s">
        <v>3</v>
      </c>
      <c r="F8" s="140"/>
      <c r="G8" s="140"/>
      <c r="H8" s="140"/>
      <c r="I8" s="140"/>
      <c r="J8" s="140">
        <f t="shared" si="0"/>
        <v>0</v>
      </c>
    </row>
    <row r="9" spans="1:10" ht="15">
      <c r="A9" s="35" t="s">
        <v>373</v>
      </c>
      <c r="B9" s="18"/>
      <c r="C9" s="18">
        <f>J9</f>
        <v>40000</v>
      </c>
      <c r="D9" s="18"/>
      <c r="E9" s="161" t="s">
        <v>3</v>
      </c>
      <c r="F9" s="140">
        <v>20000</v>
      </c>
      <c r="G9" s="140">
        <v>20000</v>
      </c>
      <c r="H9" s="140"/>
      <c r="I9" s="140"/>
      <c r="J9" s="140">
        <f t="shared" si="0"/>
        <v>40000</v>
      </c>
    </row>
    <row r="10" spans="1:10" ht="15">
      <c r="A10" s="35" t="s">
        <v>374</v>
      </c>
      <c r="B10" s="18"/>
      <c r="C10" s="18">
        <f>J10</f>
        <v>38500</v>
      </c>
      <c r="D10" s="18"/>
      <c r="E10" s="161" t="s">
        <v>3</v>
      </c>
      <c r="F10" s="140">
        <v>21000</v>
      </c>
      <c r="G10" s="140">
        <v>17500</v>
      </c>
      <c r="H10" s="140"/>
      <c r="I10" s="140"/>
      <c r="J10" s="140">
        <f t="shared" si="0"/>
        <v>38500</v>
      </c>
    </row>
    <row r="11" spans="1:10" ht="15">
      <c r="A11" s="77" t="s">
        <v>375</v>
      </c>
      <c r="B11" s="18">
        <v>135000</v>
      </c>
      <c r="C11" s="18">
        <f>SUM(CapProj!C29:C37)</f>
        <v>397380</v>
      </c>
      <c r="D11" s="18"/>
      <c r="E11" s="161" t="s">
        <v>3</v>
      </c>
      <c r="F11" s="140">
        <f>SUM(CapProj!E29:E37)</f>
        <v>281070</v>
      </c>
      <c r="G11" s="140">
        <f>SUM(CapProj!F29:F37)</f>
        <v>103810</v>
      </c>
      <c r="H11" s="140">
        <f>SUM(CapProj!G29:G37)</f>
        <v>9000</v>
      </c>
      <c r="I11" s="140">
        <f>SUM(CapProj!H29:H37)</f>
        <v>3500</v>
      </c>
      <c r="J11" s="140">
        <f t="shared" si="0"/>
        <v>397380</v>
      </c>
    </row>
    <row r="12" spans="1:10" ht="15">
      <c r="A12" s="50" t="s">
        <v>101</v>
      </c>
      <c r="B12" s="18"/>
      <c r="C12" s="18">
        <f aca="true" t="shared" si="1" ref="C12:C20">J12</f>
        <v>0</v>
      </c>
      <c r="D12" s="18"/>
      <c r="E12" s="161" t="s">
        <v>3</v>
      </c>
      <c r="F12" s="140"/>
      <c r="G12" s="140"/>
      <c r="H12" s="140"/>
      <c r="I12" s="140"/>
      <c r="J12" s="140">
        <f t="shared" si="0"/>
        <v>0</v>
      </c>
    </row>
    <row r="13" spans="1:10" ht="15">
      <c r="A13" s="75" t="s">
        <v>177</v>
      </c>
      <c r="B13" s="18"/>
      <c r="C13" s="18">
        <f t="shared" si="1"/>
        <v>0</v>
      </c>
      <c r="D13" s="18"/>
      <c r="E13" s="161" t="s">
        <v>3</v>
      </c>
      <c r="F13" s="140"/>
      <c r="G13" s="140"/>
      <c r="H13" s="140"/>
      <c r="I13" s="140"/>
      <c r="J13" s="140">
        <f t="shared" si="0"/>
        <v>0</v>
      </c>
    </row>
    <row r="14" spans="1:10" ht="15">
      <c r="A14" s="75" t="s">
        <v>184</v>
      </c>
      <c r="B14" s="18"/>
      <c r="C14" s="18">
        <f t="shared" si="1"/>
        <v>0</v>
      </c>
      <c r="D14" s="18"/>
      <c r="E14" s="161" t="s">
        <v>3</v>
      </c>
      <c r="F14" s="140"/>
      <c r="G14" s="140"/>
      <c r="H14" s="140"/>
      <c r="I14" s="140"/>
      <c r="J14" s="140">
        <f t="shared" si="0"/>
        <v>0</v>
      </c>
    </row>
    <row r="15" spans="1:10" ht="15">
      <c r="A15" s="50" t="s">
        <v>383</v>
      </c>
      <c r="B15" s="18"/>
      <c r="C15" s="18">
        <f t="shared" si="1"/>
        <v>0</v>
      </c>
      <c r="D15" s="18"/>
      <c r="E15" s="161" t="s">
        <v>3</v>
      </c>
      <c r="F15" s="140"/>
      <c r="G15" s="140"/>
      <c r="H15" s="140"/>
      <c r="I15" s="140"/>
      <c r="J15" s="140">
        <f t="shared" si="0"/>
        <v>0</v>
      </c>
    </row>
    <row r="16" spans="1:10" ht="15">
      <c r="A16" s="75" t="s">
        <v>431</v>
      </c>
      <c r="B16" s="18"/>
      <c r="C16" s="18">
        <f t="shared" si="1"/>
        <v>0</v>
      </c>
      <c r="D16" s="18"/>
      <c r="E16" s="161" t="s">
        <v>3</v>
      </c>
      <c r="F16" s="140"/>
      <c r="G16" s="140"/>
      <c r="H16" s="140"/>
      <c r="I16" s="140"/>
      <c r="J16" s="140">
        <f t="shared" si="0"/>
        <v>0</v>
      </c>
    </row>
    <row r="17" spans="1:10" ht="15">
      <c r="A17" s="35" t="s">
        <v>378</v>
      </c>
      <c r="B17" s="18"/>
      <c r="C17" s="18">
        <f t="shared" si="1"/>
        <v>0</v>
      </c>
      <c r="D17" s="18"/>
      <c r="E17" s="161" t="s">
        <v>3</v>
      </c>
      <c r="F17" s="140"/>
      <c r="G17" s="140"/>
      <c r="H17" s="140"/>
      <c r="I17" s="140"/>
      <c r="J17" s="140">
        <f t="shared" si="0"/>
        <v>0</v>
      </c>
    </row>
    <row r="18" spans="1:10" ht="15">
      <c r="A18" s="35" t="s">
        <v>243</v>
      </c>
      <c r="B18" s="18"/>
      <c r="C18" s="18">
        <f t="shared" si="1"/>
        <v>0</v>
      </c>
      <c r="D18" s="18"/>
      <c r="E18" s="161" t="s">
        <v>3</v>
      </c>
      <c r="F18" s="140"/>
      <c r="G18" s="140"/>
      <c r="H18" s="140"/>
      <c r="I18" s="140"/>
      <c r="J18" s="140">
        <f t="shared" si="0"/>
        <v>0</v>
      </c>
    </row>
    <row r="19" spans="1:10" ht="15">
      <c r="A19" s="35" t="s">
        <v>414</v>
      </c>
      <c r="B19" s="18"/>
      <c r="C19" s="18">
        <f t="shared" si="1"/>
        <v>0</v>
      </c>
      <c r="D19" s="18"/>
      <c r="E19" s="161" t="s">
        <v>3</v>
      </c>
      <c r="F19" s="140"/>
      <c r="G19" s="140"/>
      <c r="H19" s="140"/>
      <c r="I19" s="140"/>
      <c r="J19" s="140">
        <f t="shared" si="0"/>
        <v>0</v>
      </c>
    </row>
    <row r="20" spans="1:10" ht="15">
      <c r="A20" s="35" t="s">
        <v>376</v>
      </c>
      <c r="B20" s="18"/>
      <c r="C20" s="18">
        <f t="shared" si="1"/>
        <v>0</v>
      </c>
      <c r="D20" s="18"/>
      <c r="E20" s="161" t="s">
        <v>3</v>
      </c>
      <c r="F20" s="140"/>
      <c r="G20" s="140"/>
      <c r="H20" s="140"/>
      <c r="I20" s="140"/>
      <c r="J20" s="140">
        <f t="shared" si="0"/>
        <v>0</v>
      </c>
    </row>
    <row r="21" spans="1:10" ht="18">
      <c r="A21" s="162" t="s">
        <v>218</v>
      </c>
      <c r="B21" s="18">
        <f>SUM(B5:B20)</f>
        <v>257000</v>
      </c>
      <c r="C21" s="18">
        <f>SUM(C5:C20)</f>
        <v>569680</v>
      </c>
      <c r="D21" s="18">
        <f>SUM(D5:D20)</f>
        <v>148700</v>
      </c>
      <c r="E21" s="18"/>
      <c r="F21" s="140">
        <f>SUM(F5:F20)</f>
        <v>401270</v>
      </c>
      <c r="G21" s="140">
        <f>SUM(G5:G20)</f>
        <v>264110</v>
      </c>
      <c r="H21" s="140">
        <f aca="true" t="shared" si="2" ref="H21:I21">SUM(H5:H20)</f>
        <v>46000</v>
      </c>
      <c r="I21" s="140">
        <f t="shared" si="2"/>
        <v>7000</v>
      </c>
      <c r="J21" s="140">
        <f t="shared" si="0"/>
        <v>718380</v>
      </c>
    </row>
    <row r="22" spans="1:4" ht="15">
      <c r="A22" s="121" t="s">
        <v>464</v>
      </c>
      <c r="B22" s="18" t="e">
        <f>B2-B21</f>
        <v>#REF!</v>
      </c>
      <c r="C22" s="18" t="e">
        <f>C2-C21</f>
        <v>#REF!</v>
      </c>
      <c r="D22" s="18"/>
    </row>
  </sheetData>
  <printOptions/>
  <pageMargins left="0.75" right="0.75" top="1" bottom="1" header="0.5" footer="0.5"/>
  <pageSetup horizontalDpi="600" verticalDpi="6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="150" zoomScaleNormal="150" zoomScalePageLayoutView="150" workbookViewId="0" topLeftCell="A10">
      <selection activeCell="J6" sqref="J6"/>
    </sheetView>
  </sheetViews>
  <sheetFormatPr defaultColWidth="11.00390625" defaultRowHeight="12.75"/>
  <cols>
    <col min="1" max="1" width="18.00390625" style="0" bestFit="1" customWidth="1"/>
    <col min="2" max="2" width="9.75390625" style="0" customWidth="1"/>
    <col min="3" max="3" width="9.75390625" style="0" bestFit="1" customWidth="1"/>
    <col min="4" max="4" width="3.125" style="0" bestFit="1" customWidth="1"/>
    <col min="5" max="5" width="8.75390625" style="0" bestFit="1" customWidth="1"/>
    <col min="6" max="6" width="8.625" style="0" bestFit="1" customWidth="1"/>
    <col min="7" max="7" width="8.75390625" style="27" bestFit="1" customWidth="1"/>
    <col min="8" max="8" width="9.875" style="27" bestFit="1" customWidth="1"/>
    <col min="9" max="9" width="8.75390625" style="27" bestFit="1" customWidth="1"/>
    <col min="10" max="16384" width="10.75390625" style="27" customWidth="1"/>
  </cols>
  <sheetData>
    <row r="1" spans="1:9" ht="15">
      <c r="A1" s="87" t="s">
        <v>440</v>
      </c>
      <c r="B1" s="122" t="s">
        <v>444</v>
      </c>
      <c r="C1" s="122" t="s">
        <v>437</v>
      </c>
      <c r="D1" s="122" t="s">
        <v>3</v>
      </c>
      <c r="E1" s="122" t="s">
        <v>445</v>
      </c>
      <c r="F1" s="122" t="s">
        <v>459</v>
      </c>
      <c r="G1" s="122" t="s">
        <v>461</v>
      </c>
      <c r="H1" s="122" t="s">
        <v>460</v>
      </c>
      <c r="I1" s="123" t="s">
        <v>457</v>
      </c>
    </row>
    <row r="2" spans="1:9" ht="15">
      <c r="A2" s="110" t="s">
        <v>442</v>
      </c>
      <c r="B2" s="86" t="e">
        <f>#REF!</f>
        <v>#REF!</v>
      </c>
      <c r="C2" s="86" t="e">
        <f>#REF!</f>
        <v>#REF!</v>
      </c>
      <c r="D2" s="98" t="s">
        <v>3</v>
      </c>
      <c r="E2" s="113"/>
      <c r="F2" s="113"/>
      <c r="G2" s="113"/>
      <c r="H2" s="113"/>
      <c r="I2" s="113"/>
    </row>
    <row r="3" spans="1:9" ht="15">
      <c r="A3" s="89" t="s">
        <v>438</v>
      </c>
      <c r="B3" s="86"/>
      <c r="C3" s="86"/>
      <c r="D3" s="98" t="s">
        <v>3</v>
      </c>
      <c r="E3" s="113">
        <v>500000</v>
      </c>
      <c r="F3" s="113"/>
      <c r="G3" s="113"/>
      <c r="H3" s="113"/>
      <c r="I3" s="113"/>
    </row>
    <row r="4" spans="1:9" ht="15">
      <c r="A4" s="89"/>
      <c r="B4" s="86"/>
      <c r="C4" s="86"/>
      <c r="D4" s="98" t="s">
        <v>3</v>
      </c>
      <c r="E4" s="113"/>
      <c r="F4" s="113"/>
      <c r="G4" s="113"/>
      <c r="H4" s="113"/>
      <c r="I4" s="113"/>
    </row>
    <row r="5" spans="1:9" ht="15">
      <c r="A5" s="89" t="s">
        <v>107</v>
      </c>
      <c r="B5" s="86"/>
      <c r="C5" s="86"/>
      <c r="D5" s="98" t="s">
        <v>3</v>
      </c>
      <c r="E5" s="113">
        <v>55200</v>
      </c>
      <c r="F5" s="113">
        <v>55000</v>
      </c>
      <c r="G5" s="113">
        <v>35000</v>
      </c>
      <c r="H5" s="113">
        <v>3500</v>
      </c>
      <c r="I5" s="113">
        <f>SUM(E5:H5)</f>
        <v>148700</v>
      </c>
    </row>
    <row r="6" spans="1:9" ht="15">
      <c r="A6" s="89" t="s">
        <v>230</v>
      </c>
      <c r="B6" s="86">
        <v>122000</v>
      </c>
      <c r="C6" s="86">
        <f aca="true" t="shared" si="0" ref="C6:C46">I6</f>
        <v>0</v>
      </c>
      <c r="D6" s="98" t="s">
        <v>3</v>
      </c>
      <c r="E6" s="113"/>
      <c r="F6" s="113"/>
      <c r="G6" s="113"/>
      <c r="H6" s="113"/>
      <c r="I6" s="113">
        <f aca="true" t="shared" si="1" ref="I6:I47">SUM(E6:H6)</f>
        <v>0</v>
      </c>
    </row>
    <row r="7" spans="1:9" ht="15">
      <c r="A7" s="91" t="s">
        <v>112</v>
      </c>
      <c r="B7" s="86"/>
      <c r="C7" s="86">
        <f t="shared" si="0"/>
        <v>0</v>
      </c>
      <c r="D7" s="98" t="s">
        <v>3</v>
      </c>
      <c r="E7" s="113"/>
      <c r="F7" s="113"/>
      <c r="G7" s="113"/>
      <c r="H7" s="113"/>
      <c r="I7" s="113">
        <f t="shared" si="1"/>
        <v>0</v>
      </c>
    </row>
    <row r="8" spans="1:9" ht="15">
      <c r="A8" s="91" t="s">
        <v>156</v>
      </c>
      <c r="B8" s="86"/>
      <c r="C8" s="86">
        <f t="shared" si="0"/>
        <v>0</v>
      </c>
      <c r="D8" s="98" t="s">
        <v>3</v>
      </c>
      <c r="E8" s="113"/>
      <c r="F8" s="113"/>
      <c r="G8" s="113"/>
      <c r="H8" s="113"/>
      <c r="I8" s="113">
        <f t="shared" si="1"/>
        <v>0</v>
      </c>
    </row>
    <row r="9" spans="1:9" ht="15">
      <c r="A9" s="91" t="s">
        <v>32</v>
      </c>
      <c r="B9" s="86"/>
      <c r="C9" s="86">
        <f t="shared" si="0"/>
        <v>0</v>
      </c>
      <c r="D9" s="98" t="s">
        <v>3</v>
      </c>
      <c r="E9" s="113"/>
      <c r="F9" s="113"/>
      <c r="G9" s="113"/>
      <c r="H9" s="113"/>
      <c r="I9" s="113">
        <f t="shared" si="1"/>
        <v>0</v>
      </c>
    </row>
    <row r="10" spans="1:9" ht="15">
      <c r="A10" s="91" t="s">
        <v>74</v>
      </c>
      <c r="B10" s="86"/>
      <c r="C10" s="86">
        <f t="shared" si="0"/>
        <v>28800</v>
      </c>
      <c r="D10" s="98" t="s">
        <v>3</v>
      </c>
      <c r="E10" s="113">
        <v>16000</v>
      </c>
      <c r="F10" s="113">
        <v>12800</v>
      </c>
      <c r="G10" s="113"/>
      <c r="H10" s="113"/>
      <c r="I10" s="113">
        <f t="shared" si="1"/>
        <v>28800</v>
      </c>
    </row>
    <row r="11" spans="1:9" ht="15">
      <c r="A11" s="91" t="s">
        <v>456</v>
      </c>
      <c r="B11" s="86"/>
      <c r="C11" s="86">
        <f t="shared" si="0"/>
        <v>0</v>
      </c>
      <c r="D11" s="98"/>
      <c r="E11" s="113"/>
      <c r="F11" s="113"/>
      <c r="G11" s="113"/>
      <c r="H11" s="113"/>
      <c r="I11" s="113">
        <f t="shared" si="1"/>
        <v>0</v>
      </c>
    </row>
    <row r="12" spans="1:9" ht="15">
      <c r="A12" s="91" t="s">
        <v>28</v>
      </c>
      <c r="B12" s="86"/>
      <c r="C12" s="86">
        <f t="shared" si="0"/>
        <v>50000</v>
      </c>
      <c r="D12" s="98" t="s">
        <v>3</v>
      </c>
      <c r="E12" s="113"/>
      <c r="F12" s="113">
        <v>50000</v>
      </c>
      <c r="G12" s="113"/>
      <c r="H12" s="113"/>
      <c r="I12" s="113">
        <f t="shared" si="1"/>
        <v>50000</v>
      </c>
    </row>
    <row r="13" spans="1:9" ht="15">
      <c r="A13" s="91" t="s">
        <v>76</v>
      </c>
      <c r="B13" s="86"/>
      <c r="C13" s="86">
        <f t="shared" si="0"/>
        <v>0</v>
      </c>
      <c r="D13" s="98" t="s">
        <v>3</v>
      </c>
      <c r="E13" s="113"/>
      <c r="F13" s="113"/>
      <c r="G13" s="113"/>
      <c r="H13" s="113"/>
      <c r="I13" s="113">
        <f t="shared" si="1"/>
        <v>0</v>
      </c>
    </row>
    <row r="14" spans="1:9" ht="15">
      <c r="A14" s="91" t="s">
        <v>4</v>
      </c>
      <c r="B14" s="86"/>
      <c r="C14" s="86">
        <f t="shared" si="0"/>
        <v>0</v>
      </c>
      <c r="D14" s="98" t="s">
        <v>3</v>
      </c>
      <c r="E14" s="113"/>
      <c r="F14" s="113"/>
      <c r="G14" s="113"/>
      <c r="H14" s="113"/>
      <c r="I14" s="113">
        <f t="shared" si="1"/>
        <v>0</v>
      </c>
    </row>
    <row r="15" spans="1:9" ht="15">
      <c r="A15" s="91" t="s">
        <v>429</v>
      </c>
      <c r="B15" s="86"/>
      <c r="C15" s="86">
        <f t="shared" si="0"/>
        <v>0</v>
      </c>
      <c r="D15" s="98" t="s">
        <v>3</v>
      </c>
      <c r="E15" s="113"/>
      <c r="F15" s="113"/>
      <c r="G15" s="113"/>
      <c r="H15" s="113"/>
      <c r="I15" s="113">
        <f t="shared" si="1"/>
        <v>0</v>
      </c>
    </row>
    <row r="16" spans="1:9" ht="15">
      <c r="A16" s="91" t="s">
        <v>427</v>
      </c>
      <c r="B16" s="86"/>
      <c r="C16" s="86">
        <f t="shared" si="0"/>
        <v>0</v>
      </c>
      <c r="D16" s="98" t="s">
        <v>3</v>
      </c>
      <c r="E16" s="113"/>
      <c r="F16" s="113"/>
      <c r="G16" s="113"/>
      <c r="H16" s="113"/>
      <c r="I16" s="113">
        <f t="shared" si="1"/>
        <v>0</v>
      </c>
    </row>
    <row r="17" spans="1:9" ht="15">
      <c r="A17" s="91" t="s">
        <v>428</v>
      </c>
      <c r="B17" s="86"/>
      <c r="C17" s="86">
        <f t="shared" si="0"/>
        <v>0</v>
      </c>
      <c r="D17" s="98" t="s">
        <v>3</v>
      </c>
      <c r="E17" s="113"/>
      <c r="F17" s="113"/>
      <c r="G17" s="113"/>
      <c r="H17" s="113"/>
      <c r="I17" s="113">
        <f t="shared" si="1"/>
        <v>0</v>
      </c>
    </row>
    <row r="18" spans="1:9" ht="15">
      <c r="A18" s="91" t="s">
        <v>302</v>
      </c>
      <c r="B18" s="86"/>
      <c r="C18" s="86">
        <f t="shared" si="0"/>
        <v>0</v>
      </c>
      <c r="D18" s="98" t="s">
        <v>3</v>
      </c>
      <c r="E18" s="113"/>
      <c r="F18" s="113"/>
      <c r="G18" s="113"/>
      <c r="H18" s="113"/>
      <c r="I18" s="113">
        <f t="shared" si="1"/>
        <v>0</v>
      </c>
    </row>
    <row r="19" spans="1:9" ht="15">
      <c r="A19" s="92" t="s">
        <v>430</v>
      </c>
      <c r="B19" s="86"/>
      <c r="C19" s="86">
        <f t="shared" si="0"/>
        <v>0</v>
      </c>
      <c r="D19" s="98" t="s">
        <v>3</v>
      </c>
      <c r="E19" s="113"/>
      <c r="F19" s="113"/>
      <c r="G19" s="113"/>
      <c r="H19" s="113"/>
      <c r="I19" s="113">
        <f t="shared" si="1"/>
        <v>0</v>
      </c>
    </row>
    <row r="20" spans="1:9" ht="15">
      <c r="A20" s="92" t="s">
        <v>439</v>
      </c>
      <c r="B20" s="86"/>
      <c r="C20" s="86">
        <f t="shared" si="0"/>
        <v>0</v>
      </c>
      <c r="D20" s="98" t="s">
        <v>3</v>
      </c>
      <c r="E20" s="113"/>
      <c r="F20" s="113"/>
      <c r="G20" s="113"/>
      <c r="H20" s="113"/>
      <c r="I20" s="113">
        <f t="shared" si="1"/>
        <v>0</v>
      </c>
    </row>
    <row r="21" spans="1:9" ht="15">
      <c r="A21" s="91" t="s">
        <v>87</v>
      </c>
      <c r="B21" s="86"/>
      <c r="C21" s="86">
        <f t="shared" si="0"/>
        <v>0</v>
      </c>
      <c r="D21" s="98" t="s">
        <v>3</v>
      </c>
      <c r="E21" s="113"/>
      <c r="F21" s="113"/>
      <c r="G21" s="113"/>
      <c r="H21" s="113"/>
      <c r="I21" s="113">
        <f t="shared" si="1"/>
        <v>0</v>
      </c>
    </row>
    <row r="22" spans="1:9" ht="15">
      <c r="A22" s="91" t="s">
        <v>113</v>
      </c>
      <c r="B22" s="86"/>
      <c r="C22" s="86">
        <f t="shared" si="0"/>
        <v>0</v>
      </c>
      <c r="D22" s="98" t="s">
        <v>3</v>
      </c>
      <c r="E22" s="113"/>
      <c r="F22" s="113"/>
      <c r="G22" s="113"/>
      <c r="H22" s="113"/>
      <c r="I22" s="113">
        <f t="shared" si="1"/>
        <v>0</v>
      </c>
    </row>
    <row r="23" spans="1:9" ht="15">
      <c r="A23" s="91" t="s">
        <v>93</v>
      </c>
      <c r="B23" s="86"/>
      <c r="C23" s="86">
        <f t="shared" si="0"/>
        <v>0</v>
      </c>
      <c r="D23" s="98" t="s">
        <v>3</v>
      </c>
      <c r="E23" s="113"/>
      <c r="F23" s="113"/>
      <c r="G23" s="113"/>
      <c r="H23" s="113"/>
      <c r="I23" s="113">
        <f t="shared" si="1"/>
        <v>0</v>
      </c>
    </row>
    <row r="24" spans="1:9" ht="15">
      <c r="A24" s="89" t="s">
        <v>239</v>
      </c>
      <c r="B24" s="86"/>
      <c r="C24" s="86">
        <f t="shared" si="0"/>
        <v>15000</v>
      </c>
      <c r="D24" s="98" t="s">
        <v>3</v>
      </c>
      <c r="E24" s="113">
        <v>8000</v>
      </c>
      <c r="F24" s="113">
        <v>5000</v>
      </c>
      <c r="G24" s="113">
        <v>2000</v>
      </c>
      <c r="H24" s="113"/>
      <c r="I24" s="113">
        <f t="shared" si="1"/>
        <v>15000</v>
      </c>
    </row>
    <row r="25" spans="1:9" ht="15">
      <c r="A25" s="89" t="s">
        <v>127</v>
      </c>
      <c r="B25" s="86"/>
      <c r="C25" s="86">
        <f t="shared" si="0"/>
        <v>0</v>
      </c>
      <c r="D25" s="98" t="s">
        <v>3</v>
      </c>
      <c r="E25" s="113"/>
      <c r="F25" s="113"/>
      <c r="G25" s="113"/>
      <c r="H25" s="113"/>
      <c r="I25" s="113">
        <f t="shared" si="1"/>
        <v>0</v>
      </c>
    </row>
    <row r="26" spans="1:9" ht="15">
      <c r="A26" s="89" t="s">
        <v>373</v>
      </c>
      <c r="B26" s="86"/>
      <c r="C26" s="86">
        <f t="shared" si="0"/>
        <v>40000</v>
      </c>
      <c r="D26" s="98" t="s">
        <v>3</v>
      </c>
      <c r="E26" s="113">
        <v>20000</v>
      </c>
      <c r="F26" s="113">
        <v>20000</v>
      </c>
      <c r="G26" s="113"/>
      <c r="H26" s="113"/>
      <c r="I26" s="113">
        <f t="shared" si="1"/>
        <v>40000</v>
      </c>
    </row>
    <row r="27" spans="1:9" ht="15">
      <c r="A27" s="89" t="s">
        <v>374</v>
      </c>
      <c r="B27" s="86"/>
      <c r="C27" s="86">
        <f t="shared" si="0"/>
        <v>38500</v>
      </c>
      <c r="D27" s="98" t="s">
        <v>3</v>
      </c>
      <c r="E27" s="113">
        <v>21000</v>
      </c>
      <c r="F27" s="113">
        <v>17500</v>
      </c>
      <c r="G27" s="113"/>
      <c r="H27" s="113"/>
      <c r="I27" s="113">
        <f t="shared" si="1"/>
        <v>38500</v>
      </c>
    </row>
    <row r="28" spans="1:9" ht="15">
      <c r="A28" s="93" t="s">
        <v>375</v>
      </c>
      <c r="B28" s="86">
        <v>135000</v>
      </c>
      <c r="C28" s="86">
        <f t="shared" si="0"/>
        <v>0</v>
      </c>
      <c r="D28" s="98" t="s">
        <v>3</v>
      </c>
      <c r="E28" s="113"/>
      <c r="F28" s="113"/>
      <c r="G28" s="113"/>
      <c r="H28" s="113"/>
      <c r="I28" s="113">
        <f t="shared" si="1"/>
        <v>0</v>
      </c>
    </row>
    <row r="29" spans="1:9" ht="15">
      <c r="A29" s="94" t="s">
        <v>424</v>
      </c>
      <c r="B29" s="86"/>
      <c r="C29" s="86">
        <f t="shared" si="0"/>
        <v>98200</v>
      </c>
      <c r="D29" s="98" t="s">
        <v>3</v>
      </c>
      <c r="E29" s="113">
        <v>68800</v>
      </c>
      <c r="F29" s="113">
        <v>28400</v>
      </c>
      <c r="G29" s="113">
        <v>1000</v>
      </c>
      <c r="H29" s="113"/>
      <c r="I29" s="113">
        <f t="shared" si="1"/>
        <v>98200</v>
      </c>
    </row>
    <row r="30" spans="1:9" ht="15">
      <c r="A30" s="94" t="s">
        <v>454</v>
      </c>
      <c r="B30" s="86"/>
      <c r="C30" s="86">
        <f t="shared" si="0"/>
        <v>214500</v>
      </c>
      <c r="D30" s="98" t="s">
        <v>3</v>
      </c>
      <c r="E30" s="113">
        <v>175200</v>
      </c>
      <c r="F30" s="113">
        <v>39300</v>
      </c>
      <c r="G30" s="113"/>
      <c r="H30" s="113"/>
      <c r="I30" s="113">
        <f t="shared" si="1"/>
        <v>214500</v>
      </c>
    </row>
    <row r="31" spans="1:9" ht="15">
      <c r="A31" s="94" t="s">
        <v>425</v>
      </c>
      <c r="B31" s="86"/>
      <c r="C31" s="86">
        <f t="shared" si="0"/>
        <v>43180</v>
      </c>
      <c r="D31" s="98" t="s">
        <v>3</v>
      </c>
      <c r="E31" s="113">
        <v>23470</v>
      </c>
      <c r="F31" s="113">
        <v>19710</v>
      </c>
      <c r="G31" s="113"/>
      <c r="H31" s="113"/>
      <c r="I31" s="113">
        <f t="shared" si="1"/>
        <v>43180</v>
      </c>
    </row>
    <row r="32" spans="1:9" ht="15">
      <c r="A32" s="94" t="s">
        <v>455</v>
      </c>
      <c r="B32" s="86"/>
      <c r="C32" s="86">
        <f t="shared" si="0"/>
        <v>38000</v>
      </c>
      <c r="D32" s="98"/>
      <c r="E32" s="113">
        <v>13600</v>
      </c>
      <c r="F32" s="113">
        <v>16400</v>
      </c>
      <c r="G32" s="113">
        <v>8000</v>
      </c>
      <c r="H32" s="113"/>
      <c r="I32" s="113">
        <f t="shared" si="1"/>
        <v>38000</v>
      </c>
    </row>
    <row r="33" spans="1:9" ht="15">
      <c r="A33" s="94" t="s">
        <v>458</v>
      </c>
      <c r="B33" s="86"/>
      <c r="C33" s="86">
        <f t="shared" si="0"/>
        <v>3500</v>
      </c>
      <c r="D33" s="98"/>
      <c r="E33" s="113"/>
      <c r="F33" s="113"/>
      <c r="G33" s="113"/>
      <c r="H33" s="113">
        <v>3500</v>
      </c>
      <c r="I33" s="113">
        <f t="shared" si="1"/>
        <v>3500</v>
      </c>
    </row>
    <row r="34" spans="1:9" ht="15">
      <c r="A34" s="95" t="s">
        <v>426</v>
      </c>
      <c r="B34" s="86"/>
      <c r="C34" s="86">
        <f t="shared" si="0"/>
        <v>0</v>
      </c>
      <c r="D34" s="98" t="s">
        <v>3</v>
      </c>
      <c r="E34" s="113"/>
      <c r="F34" s="113"/>
      <c r="G34" s="113"/>
      <c r="H34" s="113"/>
      <c r="I34" s="113">
        <f t="shared" si="1"/>
        <v>0</v>
      </c>
    </row>
    <row r="35" spans="1:9" ht="15">
      <c r="A35" s="95" t="s">
        <v>432</v>
      </c>
      <c r="B35" s="86"/>
      <c r="C35" s="86">
        <f t="shared" si="0"/>
        <v>0</v>
      </c>
      <c r="D35" s="98" t="s">
        <v>3</v>
      </c>
      <c r="E35" s="113"/>
      <c r="F35" s="113"/>
      <c r="G35" s="113"/>
      <c r="H35" s="113"/>
      <c r="I35" s="113">
        <f t="shared" si="1"/>
        <v>0</v>
      </c>
    </row>
    <row r="36" spans="1:9" ht="15">
      <c r="A36" s="95" t="s">
        <v>433</v>
      </c>
      <c r="B36" s="86"/>
      <c r="C36" s="86">
        <f t="shared" si="0"/>
        <v>0</v>
      </c>
      <c r="D36" s="98" t="s">
        <v>3</v>
      </c>
      <c r="E36" s="113"/>
      <c r="F36" s="113"/>
      <c r="G36" s="113"/>
      <c r="H36" s="113"/>
      <c r="I36" s="113">
        <f t="shared" si="1"/>
        <v>0</v>
      </c>
    </row>
    <row r="37" spans="1:9" ht="15">
      <c r="A37" s="95" t="s">
        <v>120</v>
      </c>
      <c r="B37" s="86"/>
      <c r="C37" s="86">
        <f t="shared" si="0"/>
        <v>0</v>
      </c>
      <c r="D37" s="98" t="s">
        <v>3</v>
      </c>
      <c r="E37" s="113"/>
      <c r="F37" s="113"/>
      <c r="G37" s="113"/>
      <c r="H37" s="113"/>
      <c r="I37" s="113">
        <f t="shared" si="1"/>
        <v>0</v>
      </c>
    </row>
    <row r="38" spans="1:9" ht="15">
      <c r="A38" s="96" t="s">
        <v>101</v>
      </c>
      <c r="B38" s="86"/>
      <c r="C38" s="86">
        <f t="shared" si="0"/>
        <v>0</v>
      </c>
      <c r="D38" s="98" t="s">
        <v>3</v>
      </c>
      <c r="E38" s="113"/>
      <c r="F38" s="113"/>
      <c r="G38" s="113"/>
      <c r="H38" s="113"/>
      <c r="I38" s="113">
        <f t="shared" si="1"/>
        <v>0</v>
      </c>
    </row>
    <row r="39" spans="1:9" ht="15">
      <c r="A39" s="97" t="s">
        <v>177</v>
      </c>
      <c r="B39" s="86"/>
      <c r="C39" s="86">
        <f t="shared" si="0"/>
        <v>0</v>
      </c>
      <c r="D39" s="98" t="s">
        <v>3</v>
      </c>
      <c r="E39" s="113"/>
      <c r="F39" s="113"/>
      <c r="G39" s="113"/>
      <c r="H39" s="113"/>
      <c r="I39" s="113">
        <f t="shared" si="1"/>
        <v>0</v>
      </c>
    </row>
    <row r="40" spans="1:9" ht="15">
      <c r="A40" s="97" t="s">
        <v>184</v>
      </c>
      <c r="B40" s="86"/>
      <c r="C40" s="86">
        <f t="shared" si="0"/>
        <v>0</v>
      </c>
      <c r="D40" s="98" t="s">
        <v>3</v>
      </c>
      <c r="E40" s="113"/>
      <c r="F40" s="113"/>
      <c r="G40" s="113"/>
      <c r="H40" s="113"/>
      <c r="I40" s="113">
        <f t="shared" si="1"/>
        <v>0</v>
      </c>
    </row>
    <row r="41" spans="1:9" ht="15">
      <c r="A41" s="96" t="s">
        <v>383</v>
      </c>
      <c r="B41" s="86"/>
      <c r="C41" s="86">
        <f t="shared" si="0"/>
        <v>0</v>
      </c>
      <c r="D41" s="98" t="s">
        <v>3</v>
      </c>
      <c r="E41" s="113"/>
      <c r="F41" s="113"/>
      <c r="G41" s="113"/>
      <c r="H41" s="113"/>
      <c r="I41" s="113">
        <f t="shared" si="1"/>
        <v>0</v>
      </c>
    </row>
    <row r="42" spans="1:9" ht="15">
      <c r="A42" s="97" t="s">
        <v>431</v>
      </c>
      <c r="B42" s="86"/>
      <c r="C42" s="86">
        <f t="shared" si="0"/>
        <v>0</v>
      </c>
      <c r="D42" s="98" t="s">
        <v>3</v>
      </c>
      <c r="E42" s="113"/>
      <c r="F42" s="113"/>
      <c r="G42" s="113"/>
      <c r="H42" s="113"/>
      <c r="I42" s="113">
        <f t="shared" si="1"/>
        <v>0</v>
      </c>
    </row>
    <row r="43" spans="1:9" ht="15">
      <c r="A43" s="89" t="s">
        <v>378</v>
      </c>
      <c r="B43" s="86"/>
      <c r="C43" s="86">
        <f t="shared" si="0"/>
        <v>0</v>
      </c>
      <c r="D43" s="98" t="s">
        <v>3</v>
      </c>
      <c r="E43" s="113"/>
      <c r="F43" s="113"/>
      <c r="G43" s="113"/>
      <c r="H43" s="113"/>
      <c r="I43" s="113">
        <f t="shared" si="1"/>
        <v>0</v>
      </c>
    </row>
    <row r="44" spans="1:9" ht="15">
      <c r="A44" s="89" t="s">
        <v>243</v>
      </c>
      <c r="B44" s="86"/>
      <c r="C44" s="86">
        <f t="shared" si="0"/>
        <v>0</v>
      </c>
      <c r="D44" s="98" t="s">
        <v>3</v>
      </c>
      <c r="E44" s="113"/>
      <c r="F44" s="113"/>
      <c r="G44" s="113"/>
      <c r="H44" s="113"/>
      <c r="I44" s="113">
        <f t="shared" si="1"/>
        <v>0</v>
      </c>
    </row>
    <row r="45" spans="1:9" ht="15">
      <c r="A45" s="89" t="s">
        <v>414</v>
      </c>
      <c r="B45" s="86"/>
      <c r="C45" s="86">
        <f t="shared" si="0"/>
        <v>0</v>
      </c>
      <c r="D45" s="98" t="s">
        <v>3</v>
      </c>
      <c r="E45" s="113"/>
      <c r="F45" s="113"/>
      <c r="G45" s="113"/>
      <c r="H45" s="113"/>
      <c r="I45" s="113">
        <f t="shared" si="1"/>
        <v>0</v>
      </c>
    </row>
    <row r="46" spans="1:9" ht="15">
      <c r="A46" s="89" t="s">
        <v>376</v>
      </c>
      <c r="B46" s="86"/>
      <c r="C46" s="86">
        <f t="shared" si="0"/>
        <v>0</v>
      </c>
      <c r="D46" s="98" t="s">
        <v>3</v>
      </c>
      <c r="E46" s="113"/>
      <c r="F46" s="113"/>
      <c r="G46" s="113"/>
      <c r="H46" s="113"/>
      <c r="I46" s="113">
        <f t="shared" si="1"/>
        <v>0</v>
      </c>
    </row>
    <row r="47" spans="1:9" ht="18">
      <c r="A47" s="111" t="s">
        <v>218</v>
      </c>
      <c r="B47" s="86">
        <f aca="true" t="shared" si="2" ref="B47:C47">SUM(B5:B46)</f>
        <v>257000</v>
      </c>
      <c r="C47" s="86">
        <f t="shared" si="2"/>
        <v>569680</v>
      </c>
      <c r="D47" s="86"/>
      <c r="E47" s="113">
        <f>SUM(E5:E46)</f>
        <v>401270</v>
      </c>
      <c r="F47" s="113">
        <f>SUM(F5:F46)</f>
        <v>264110</v>
      </c>
      <c r="G47" s="113">
        <f aca="true" t="shared" si="3" ref="G47:H47">SUM(G5:G46)</f>
        <v>46000</v>
      </c>
      <c r="H47" s="113">
        <f t="shared" si="3"/>
        <v>7000</v>
      </c>
      <c r="I47" s="113">
        <f t="shared" si="1"/>
        <v>718380</v>
      </c>
    </row>
    <row r="48" spans="1:3" ht="15">
      <c r="A48" s="112" t="s">
        <v>464</v>
      </c>
      <c r="B48" s="71" t="e">
        <f>B2-B47</f>
        <v>#REF!</v>
      </c>
      <c r="C48" s="71" t="e">
        <f>C2-C47</f>
        <v>#REF!</v>
      </c>
    </row>
  </sheetData>
  <printOptions/>
  <pageMargins left="0.75" right="0.75" top="1" bottom="1" header="0.5" footer="0.5"/>
  <pageSetup fitToHeight="1" fitToWidth="1" horizontalDpi="600" verticalDpi="600" orientation="portrait" scale="8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zoomScale="200" zoomScaleNormal="200" zoomScalePageLayoutView="200" workbookViewId="0" topLeftCell="A9">
      <selection activeCell="E1" sqref="E1:E1048576"/>
    </sheetView>
  </sheetViews>
  <sheetFormatPr defaultColWidth="11.00390625" defaultRowHeight="12.75"/>
  <cols>
    <col min="2" max="2" width="15.75390625" style="0" bestFit="1" customWidth="1"/>
    <col min="3" max="4" width="11.875" style="0" bestFit="1" customWidth="1"/>
  </cols>
  <sheetData>
    <row r="2" spans="1:2" s="69" customFormat="1" ht="15">
      <c r="A2" s="69" t="s">
        <v>465</v>
      </c>
      <c r="B2" s="71">
        <v>360424</v>
      </c>
    </row>
    <row r="3" spans="1:4" s="2" customFormat="1" ht="15">
      <c r="A3" s="47" t="s">
        <v>37</v>
      </c>
      <c r="B3" s="47" t="s">
        <v>112</v>
      </c>
      <c r="C3" s="58" t="s">
        <v>367</v>
      </c>
      <c r="D3" s="58" t="s">
        <v>366</v>
      </c>
    </row>
    <row r="4" spans="1:4" ht="15">
      <c r="A4" s="116" t="s">
        <v>226</v>
      </c>
      <c r="B4" s="118" t="s">
        <v>129</v>
      </c>
      <c r="C4" s="71" t="e">
        <f>#REF!</f>
        <v>#REF!</v>
      </c>
      <c r="D4" s="71" t="e">
        <f>Insurance!#REF!</f>
        <v>#REF!</v>
      </c>
    </row>
    <row r="5" spans="1:4" ht="15">
      <c r="A5" s="116" t="s">
        <v>245</v>
      </c>
      <c r="B5" s="118" t="s">
        <v>384</v>
      </c>
      <c r="C5" s="71" t="e">
        <f>#REF!</f>
        <v>#REF!</v>
      </c>
      <c r="D5" s="71" t="e">
        <f>Insurance!#REF!</f>
        <v>#REF!</v>
      </c>
    </row>
    <row r="6" spans="1:4" s="4" customFormat="1" ht="15">
      <c r="A6" s="70" t="s">
        <v>64</v>
      </c>
      <c r="B6" s="117" t="s">
        <v>394</v>
      </c>
      <c r="C6" s="71" t="e">
        <f>#REF!</f>
        <v>#REF!</v>
      </c>
      <c r="D6" s="71" t="e">
        <f>Insurance!#REF!</f>
        <v>#REF!</v>
      </c>
    </row>
    <row r="7" spans="1:4" s="4" customFormat="1" ht="15">
      <c r="A7" s="70" t="s">
        <v>219</v>
      </c>
      <c r="B7" s="117" t="s">
        <v>395</v>
      </c>
      <c r="C7" s="20" t="e">
        <f>#REF!</f>
        <v>#REF!</v>
      </c>
      <c r="D7" s="20" t="e">
        <f>Insurance!#REF!</f>
        <v>#REF!</v>
      </c>
    </row>
    <row r="8" spans="1:4" s="2" customFormat="1" ht="15">
      <c r="A8" s="70" t="s">
        <v>92</v>
      </c>
      <c r="B8" s="117" t="s">
        <v>466</v>
      </c>
      <c r="C8" s="26" t="e">
        <f>#REF!</f>
        <v>#REF!</v>
      </c>
      <c r="D8" s="26" t="e">
        <f>Insurance!#REF!</f>
        <v>#REF!</v>
      </c>
    </row>
    <row r="9" spans="1:4" s="69" customFormat="1" ht="15">
      <c r="A9" s="116" t="s">
        <v>372</v>
      </c>
      <c r="B9" s="118" t="s">
        <v>467</v>
      </c>
      <c r="C9" s="71" t="e">
        <f>#REF!</f>
        <v>#REF!</v>
      </c>
      <c r="D9" s="71" t="e">
        <f>Insurance!#REF!</f>
        <v>#REF!</v>
      </c>
    </row>
    <row r="10" spans="1:4" s="2" customFormat="1" ht="15">
      <c r="A10" s="70" t="s">
        <v>106</v>
      </c>
      <c r="B10" s="119" t="s">
        <v>382</v>
      </c>
      <c r="C10" s="71" t="e">
        <f>#REF!</f>
        <v>#REF!</v>
      </c>
      <c r="D10" s="71" t="e">
        <f>Insurance!#REF!</f>
        <v>#REF!</v>
      </c>
    </row>
    <row r="11" spans="2:4" s="71" customFormat="1" ht="15">
      <c r="B11" s="120" t="s">
        <v>457</v>
      </c>
      <c r="C11" s="71" t="e">
        <f>SUM(C4:C10)</f>
        <v>#REF!</v>
      </c>
      <c r="D11" s="71" t="e">
        <f>SUM(D4:D10)</f>
        <v>#REF!</v>
      </c>
    </row>
  </sheetData>
  <printOptions/>
  <pageMargins left="0.75" right="0.75" top="1" bottom="1" header="0.5" footer="0.5"/>
  <pageSetup horizontalDpi="600" verticalDpi="6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200" zoomScaleNormal="200" zoomScalePageLayoutView="200" workbookViewId="0" topLeftCell="A1">
      <selection activeCell="C2" sqref="C2"/>
    </sheetView>
  </sheetViews>
  <sheetFormatPr defaultColWidth="11.00390625" defaultRowHeight="12.75"/>
  <cols>
    <col min="1" max="1" width="15.375" style="0" bestFit="1" customWidth="1"/>
    <col min="2" max="2" width="14.00390625" style="0" bestFit="1" customWidth="1"/>
    <col min="3" max="3" width="11.25390625" style="0" bestFit="1" customWidth="1"/>
    <col min="4" max="4" width="7.875" style="0" bestFit="1" customWidth="1"/>
    <col min="5" max="5" width="9.375" style="0" bestFit="1" customWidth="1"/>
    <col min="6" max="6" width="8.625" style="0" bestFit="1" customWidth="1"/>
    <col min="7" max="7" width="9.75390625" style="0" bestFit="1" customWidth="1"/>
  </cols>
  <sheetData>
    <row r="1" spans="2:7" s="72" customFormat="1" ht="15">
      <c r="B1" s="72" t="s">
        <v>295</v>
      </c>
      <c r="C1" s="72" t="s">
        <v>420</v>
      </c>
      <c r="D1" s="72" t="s">
        <v>434</v>
      </c>
      <c r="E1" s="72" t="s">
        <v>435</v>
      </c>
      <c r="F1" s="72" t="s">
        <v>436</v>
      </c>
      <c r="G1" s="72" t="s">
        <v>437</v>
      </c>
    </row>
    <row r="2" spans="1:5" ht="15">
      <c r="A2" s="72" t="s">
        <v>107</v>
      </c>
      <c r="B2" s="20">
        <v>145000</v>
      </c>
      <c r="C2" s="20">
        <v>6900</v>
      </c>
      <c r="D2" s="26">
        <v>40500</v>
      </c>
      <c r="E2" s="71">
        <v>72000</v>
      </c>
    </row>
    <row r="3" ht="15">
      <c r="A3" s="72" t="s">
        <v>230</v>
      </c>
    </row>
    <row r="4" ht="15">
      <c r="A4" s="72" t="s">
        <v>239</v>
      </c>
    </row>
    <row r="5" ht="15">
      <c r="A5" s="72" t="s">
        <v>127</v>
      </c>
    </row>
    <row r="6" ht="15">
      <c r="A6" s="72" t="s">
        <v>373</v>
      </c>
    </row>
    <row r="7" ht="15">
      <c r="A7" s="72" t="s">
        <v>374</v>
      </c>
    </row>
    <row r="8" ht="15">
      <c r="A8" s="77" t="s">
        <v>375</v>
      </c>
    </row>
    <row r="9" ht="15">
      <c r="A9" s="50" t="s">
        <v>101</v>
      </c>
    </row>
    <row r="10" ht="15">
      <c r="A10" s="72" t="s">
        <v>177</v>
      </c>
    </row>
    <row r="11" ht="15">
      <c r="A11" s="72" t="s">
        <v>184</v>
      </c>
    </row>
    <row r="12" ht="15">
      <c r="A12" s="50" t="s">
        <v>383</v>
      </c>
    </row>
    <row r="13" ht="15">
      <c r="A13" s="72" t="s">
        <v>431</v>
      </c>
    </row>
    <row r="14" ht="15">
      <c r="A14" s="72" t="s">
        <v>414</v>
      </c>
    </row>
    <row r="15" ht="15">
      <c r="A15" s="72" t="s">
        <v>376</v>
      </c>
    </row>
  </sheetData>
  <printOptions/>
  <pageMargins left="0.75" right="0.75" top="1" bottom="1" header="0.5" footer="0.5"/>
  <pageSetup horizontalDpi="600" verticalDpi="6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150" zoomScaleNormal="150" zoomScalePageLayoutView="150" workbookViewId="0" topLeftCell="A1">
      <selection activeCell="B10" sqref="B10"/>
    </sheetView>
  </sheetViews>
  <sheetFormatPr defaultColWidth="11.00390625" defaultRowHeight="12.75"/>
  <cols>
    <col min="1" max="1" width="15.00390625" style="2" bestFit="1" customWidth="1"/>
    <col min="2" max="2" width="10.875" style="71" bestFit="1" customWidth="1"/>
    <col min="3" max="3" width="11.875" style="71" bestFit="1" customWidth="1"/>
    <col min="4" max="5" width="10.75390625" style="71" customWidth="1"/>
    <col min="6" max="6" width="14.00390625" style="71" bestFit="1" customWidth="1"/>
    <col min="7" max="8" width="10.75390625" style="71" customWidth="1"/>
  </cols>
  <sheetData>
    <row r="1" ht="12.75">
      <c r="A1" s="47" t="s">
        <v>17</v>
      </c>
    </row>
    <row r="2" ht="12.75">
      <c r="A2" s="114"/>
    </row>
    <row r="3" spans="1:9" ht="12.75">
      <c r="A3" s="49" t="s">
        <v>29</v>
      </c>
      <c r="B3" s="28">
        <v>448102</v>
      </c>
      <c r="C3" s="71">
        <v>20000</v>
      </c>
      <c r="F3" s="49" t="s">
        <v>29</v>
      </c>
      <c r="G3" s="71">
        <f>SUM(B3:E3)</f>
        <v>468102</v>
      </c>
      <c r="I3" s="71"/>
    </row>
    <row r="4" spans="1:9" ht="12.75">
      <c r="A4" s="49" t="s">
        <v>49</v>
      </c>
      <c r="B4" s="28">
        <v>49800</v>
      </c>
      <c r="F4" s="49" t="s">
        <v>470</v>
      </c>
      <c r="G4" s="71">
        <v>49800</v>
      </c>
      <c r="I4" s="71"/>
    </row>
    <row r="5" spans="1:9" ht="12.75">
      <c r="A5" s="49" t="s">
        <v>152</v>
      </c>
      <c r="B5" s="28">
        <v>124100</v>
      </c>
      <c r="C5" s="71">
        <v>85000</v>
      </c>
      <c r="F5" s="49" t="s">
        <v>152</v>
      </c>
      <c r="G5" s="71">
        <f aca="true" t="shared" si="0" ref="G5:G13">SUM(B5:E5)</f>
        <v>209100</v>
      </c>
      <c r="I5" s="71"/>
    </row>
    <row r="6" spans="1:9" ht="12.75">
      <c r="A6" s="49" t="s">
        <v>153</v>
      </c>
      <c r="B6" s="28">
        <v>118800</v>
      </c>
      <c r="C6" s="71">
        <v>93500</v>
      </c>
      <c r="D6" s="71">
        <v>95318</v>
      </c>
      <c r="F6" s="49" t="s">
        <v>153</v>
      </c>
      <c r="G6" s="71">
        <f t="shared" si="0"/>
        <v>307618</v>
      </c>
      <c r="I6" s="71"/>
    </row>
    <row r="7" spans="1:9" ht="12.75">
      <c r="A7" s="49" t="s">
        <v>160</v>
      </c>
      <c r="B7" s="28">
        <v>132300</v>
      </c>
      <c r="F7" s="49" t="s">
        <v>471</v>
      </c>
      <c r="G7" s="71">
        <f t="shared" si="0"/>
        <v>132300</v>
      </c>
      <c r="I7" s="71"/>
    </row>
    <row r="8" spans="1:9" ht="12.75">
      <c r="A8" s="49" t="s">
        <v>295</v>
      </c>
      <c r="B8" s="28">
        <v>330600</v>
      </c>
      <c r="C8" s="71">
        <v>165637</v>
      </c>
      <c r="F8" s="49" t="s">
        <v>295</v>
      </c>
      <c r="G8" s="71">
        <f t="shared" si="0"/>
        <v>496237</v>
      </c>
      <c r="I8" s="71"/>
    </row>
    <row r="9" spans="1:9" ht="12.75">
      <c r="A9" s="49" t="s">
        <v>166</v>
      </c>
      <c r="B9" s="28">
        <v>65800</v>
      </c>
      <c r="C9" s="71">
        <v>100000</v>
      </c>
      <c r="F9" s="49" t="s">
        <v>166</v>
      </c>
      <c r="G9" s="71">
        <f t="shared" si="0"/>
        <v>165800</v>
      </c>
      <c r="I9" s="71"/>
    </row>
    <row r="10" spans="1:9" ht="12.75">
      <c r="A10" s="49" t="s">
        <v>173</v>
      </c>
      <c r="B10" s="28">
        <v>8900</v>
      </c>
      <c r="C10" s="71">
        <v>34708</v>
      </c>
      <c r="F10" s="49" t="s">
        <v>173</v>
      </c>
      <c r="G10" s="71">
        <f t="shared" si="0"/>
        <v>43608</v>
      </c>
      <c r="I10" s="71"/>
    </row>
    <row r="11" spans="1:9" ht="12.75">
      <c r="A11" s="49" t="s">
        <v>109</v>
      </c>
      <c r="B11" s="28">
        <v>318000</v>
      </c>
      <c r="C11" s="71">
        <v>569680</v>
      </c>
      <c r="F11" s="49" t="s">
        <v>109</v>
      </c>
      <c r="G11" s="71">
        <f t="shared" si="0"/>
        <v>887680</v>
      </c>
      <c r="I11" s="71"/>
    </row>
    <row r="12" spans="1:9" ht="12.75">
      <c r="A12" s="49" t="s">
        <v>469</v>
      </c>
      <c r="B12" s="28">
        <v>94000</v>
      </c>
      <c r="C12" s="71">
        <v>267</v>
      </c>
      <c r="D12" s="71">
        <v>50000</v>
      </c>
      <c r="E12" s="71">
        <v>215000</v>
      </c>
      <c r="F12" s="49" t="s">
        <v>469</v>
      </c>
      <c r="G12" s="71">
        <f t="shared" si="0"/>
        <v>359267</v>
      </c>
      <c r="I12" s="71"/>
    </row>
    <row r="13" spans="1:9" ht="12.75">
      <c r="A13" s="49" t="s">
        <v>251</v>
      </c>
      <c r="B13" s="28">
        <v>412612</v>
      </c>
      <c r="F13" s="49" t="s">
        <v>251</v>
      </c>
      <c r="G13" s="71">
        <f t="shared" si="0"/>
        <v>412612</v>
      </c>
      <c r="I13" s="71"/>
    </row>
    <row r="14" ht="12.75">
      <c r="A14" s="49"/>
    </row>
    <row r="21" spans="1:2" ht="12.75">
      <c r="A21" s="2" t="s">
        <v>470</v>
      </c>
      <c r="B21" s="71">
        <v>49800</v>
      </c>
    </row>
    <row r="22" spans="1:2" ht="12.75">
      <c r="A22" s="2" t="s">
        <v>152</v>
      </c>
      <c r="B22" s="71">
        <v>209100</v>
      </c>
    </row>
    <row r="23" spans="1:2" ht="12.75">
      <c r="A23" s="2" t="s">
        <v>153</v>
      </c>
      <c r="B23" s="71">
        <v>307618</v>
      </c>
    </row>
    <row r="24" spans="1:2" ht="12.75">
      <c r="A24" s="2" t="s">
        <v>29</v>
      </c>
      <c r="B24" s="71">
        <v>468102</v>
      </c>
    </row>
    <row r="25" spans="1:2" ht="12.75">
      <c r="A25" s="2" t="s">
        <v>471</v>
      </c>
      <c r="B25" s="71">
        <v>132300</v>
      </c>
    </row>
    <row r="26" spans="1:2" ht="12.75">
      <c r="A26" s="2" t="s">
        <v>295</v>
      </c>
      <c r="B26" s="71">
        <v>496237</v>
      </c>
    </row>
    <row r="27" spans="1:2" ht="12.75">
      <c r="A27" s="2" t="s">
        <v>166</v>
      </c>
      <c r="B27" s="71">
        <v>165800</v>
      </c>
    </row>
    <row r="28" spans="1:2" ht="12.75">
      <c r="A28" s="2" t="s">
        <v>472</v>
      </c>
      <c r="B28" s="71">
        <v>887680</v>
      </c>
    </row>
    <row r="29" spans="1:2" ht="12.75">
      <c r="A29" s="2" t="s">
        <v>173</v>
      </c>
      <c r="B29" s="71">
        <v>43608</v>
      </c>
    </row>
    <row r="30" spans="1:2" ht="12.75">
      <c r="A30" s="2" t="s">
        <v>469</v>
      </c>
      <c r="B30" s="71">
        <v>359267</v>
      </c>
    </row>
    <row r="31" spans="1:2" ht="12.75">
      <c r="A31" s="2" t="s">
        <v>251</v>
      </c>
      <c r="B31" s="71">
        <v>412612</v>
      </c>
    </row>
    <row r="32" ht="12.75">
      <c r="B32" s="71">
        <f>SUM(B21:B31)</f>
        <v>3532124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="150" zoomScaleNormal="150" zoomScalePageLayoutView="150" workbookViewId="0" topLeftCell="A1">
      <selection activeCell="I16" sqref="I16"/>
    </sheetView>
  </sheetViews>
  <sheetFormatPr defaultColWidth="10.00390625" defaultRowHeight="12.75"/>
  <cols>
    <col min="1" max="1" width="5.875" style="2" bestFit="1" customWidth="1"/>
    <col min="2" max="2" width="15.00390625" style="2" bestFit="1" customWidth="1"/>
    <col min="3" max="3" width="10.375" style="2" bestFit="1" customWidth="1"/>
    <col min="4" max="6" width="10.00390625" style="2" customWidth="1"/>
    <col min="7" max="7" width="11.25390625" style="2" bestFit="1" customWidth="1"/>
    <col min="8" max="16384" width="10.00390625" style="2" customWidth="1"/>
  </cols>
  <sheetData>
    <row r="1" spans="1:9" ht="12.75">
      <c r="A1" s="47" t="s">
        <v>37</v>
      </c>
      <c r="B1" s="47" t="s">
        <v>17</v>
      </c>
      <c r="C1" s="39">
        <v>2012</v>
      </c>
      <c r="D1" s="39">
        <v>2013</v>
      </c>
      <c r="E1" s="39">
        <v>2014</v>
      </c>
      <c r="F1" s="39">
        <v>2015</v>
      </c>
      <c r="G1" s="56" t="s">
        <v>547</v>
      </c>
      <c r="H1" s="56" t="s">
        <v>530</v>
      </c>
      <c r="I1" s="47" t="s">
        <v>546</v>
      </c>
    </row>
    <row r="2" ht="12.75">
      <c r="B2" s="114"/>
    </row>
    <row r="3" spans="1:9" ht="12.75">
      <c r="A3" s="48">
        <v>400</v>
      </c>
      <c r="B3" s="49" t="s">
        <v>29</v>
      </c>
      <c r="C3" s="28">
        <f>Admin!C22</f>
        <v>116739.27</v>
      </c>
      <c r="D3" s="28">
        <f>Admin!D22</f>
        <v>150155.79</v>
      </c>
      <c r="E3" s="28">
        <f>Admin!E22</f>
        <v>129440.36000000002</v>
      </c>
      <c r="F3" s="28">
        <f>Admin!F22</f>
        <v>121702.29000000001</v>
      </c>
      <c r="G3" s="28">
        <f>Admin!H22</f>
        <v>120339.84</v>
      </c>
      <c r="H3" s="28">
        <f>Admin!G22</f>
        <v>147950</v>
      </c>
      <c r="I3" s="28">
        <f>Admin!I22</f>
        <v>151550</v>
      </c>
    </row>
    <row r="4" spans="1:9" ht="12.75">
      <c r="A4" s="48">
        <v>403</v>
      </c>
      <c r="B4" s="49" t="s">
        <v>49</v>
      </c>
      <c r="C4" s="28">
        <f>'Tax-IT'!C8</f>
        <v>15848.260000000002</v>
      </c>
      <c r="D4" s="28">
        <f>'Tax-IT'!D8</f>
        <v>15550.07</v>
      </c>
      <c r="E4" s="28">
        <f>'Tax-IT'!E8</f>
        <v>17331.38</v>
      </c>
      <c r="F4" s="28">
        <f>'Tax-IT'!F8</f>
        <v>15952.970000000001</v>
      </c>
      <c r="G4" s="28">
        <f>'Tax-IT'!H8</f>
        <v>15842.460000000001</v>
      </c>
      <c r="H4" s="28">
        <f>'Tax-IT'!G8</f>
        <v>18650</v>
      </c>
      <c r="I4" s="28">
        <f>'Tax-IT'!I8</f>
        <v>18720</v>
      </c>
    </row>
    <row r="5" spans="1:9" ht="12.75">
      <c r="A5" s="48">
        <v>403</v>
      </c>
      <c r="B5" s="49" t="s">
        <v>154</v>
      </c>
      <c r="C5" s="28">
        <f>'Tax-IT'!C15</f>
        <v>28855.79</v>
      </c>
      <c r="D5" s="28">
        <f>'Tax-IT'!D15</f>
        <v>35925.509999999995</v>
      </c>
      <c r="E5" s="28">
        <f>'Tax-IT'!E15</f>
        <v>32910.47</v>
      </c>
      <c r="F5" s="28">
        <f>'Tax-IT'!F15</f>
        <v>31055.21</v>
      </c>
      <c r="G5" s="28">
        <f>'Tax-IT'!H15</f>
        <v>31895</v>
      </c>
      <c r="H5" s="28">
        <f>'Tax-IT'!G15</f>
        <v>33000</v>
      </c>
      <c r="I5" s="28">
        <f>'Tax-IT'!I15</f>
        <v>34000</v>
      </c>
    </row>
    <row r="6" spans="1:9" ht="12.75">
      <c r="A6" s="48">
        <v>407</v>
      </c>
      <c r="B6" s="49" t="s">
        <v>511</v>
      </c>
      <c r="C6" s="28">
        <f>'Tax-IT'!C23</f>
        <v>6552.24</v>
      </c>
      <c r="D6" s="28">
        <f>'Tax-IT'!D23</f>
        <v>8147.71</v>
      </c>
      <c r="E6" s="28">
        <f>'Tax-IT'!E23</f>
        <v>6643.82</v>
      </c>
      <c r="F6" s="28">
        <f>'Tax-IT'!F23</f>
        <v>3875.91</v>
      </c>
      <c r="G6" s="28">
        <f>'Tax-IT'!H23</f>
        <v>2581</v>
      </c>
      <c r="H6" s="28">
        <f>'Tax-IT'!G23</f>
        <v>22000</v>
      </c>
      <c r="I6" s="28">
        <f>'Tax-IT'!I23</f>
        <v>22200</v>
      </c>
    </row>
    <row r="7" spans="1:9" ht="12.75">
      <c r="A7" s="48">
        <v>409</v>
      </c>
      <c r="B7" s="49" t="s">
        <v>152</v>
      </c>
      <c r="C7" s="28">
        <f>'Building-Parks'!C12</f>
        <v>77337</v>
      </c>
      <c r="D7" s="28">
        <f>'Building-Parks'!D12</f>
        <v>81018.82</v>
      </c>
      <c r="E7" s="28">
        <f>'Building-Parks'!E12</f>
        <v>96727.70999999999</v>
      </c>
      <c r="F7" s="28">
        <f>'Building-Parks'!F12</f>
        <v>97014.17000000001</v>
      </c>
      <c r="G7" s="28">
        <f>'Building-Parks'!H12</f>
        <v>122430.24</v>
      </c>
      <c r="H7" s="28">
        <f>'Building-Parks'!G12</f>
        <v>128700</v>
      </c>
      <c r="I7" s="28">
        <f>'Building-Parks'!I12</f>
        <v>131800</v>
      </c>
    </row>
    <row r="8" spans="1:9" ht="12.75">
      <c r="A8" s="48">
        <v>411</v>
      </c>
      <c r="B8" s="49" t="s">
        <v>153</v>
      </c>
      <c r="C8" s="28">
        <f>Emergency!C14</f>
        <v>114658.1</v>
      </c>
      <c r="D8" s="28">
        <f>Emergency!D14</f>
        <v>120209.24</v>
      </c>
      <c r="E8" s="28">
        <f>Emergency!E14</f>
        <v>118898.22</v>
      </c>
      <c r="F8" s="28">
        <f>Emergency!F14</f>
        <v>124730.61</v>
      </c>
      <c r="G8" s="28">
        <f>Emergency!H14</f>
        <v>122715.41</v>
      </c>
      <c r="H8" s="28">
        <f>Emergency!G14</f>
        <v>121043</v>
      </c>
      <c r="I8" s="28">
        <f>Emergency!I14</f>
        <v>122715</v>
      </c>
    </row>
    <row r="9" spans="1:9" ht="12.75">
      <c r="A9" s="48">
        <v>414</v>
      </c>
      <c r="B9" s="49" t="s">
        <v>160</v>
      </c>
      <c r="C9" s="28">
        <f>Zoning!C12</f>
        <v>38934.63</v>
      </c>
      <c r="D9" s="28">
        <f>Zoning!D12</f>
        <v>39464.399999999994</v>
      </c>
      <c r="E9" s="28">
        <f>Zoning!E12</f>
        <v>27380.05</v>
      </c>
      <c r="F9" s="28">
        <f>Zoning!F12</f>
        <v>20548.78</v>
      </c>
      <c r="G9" s="28">
        <f>Zoning!H12</f>
        <v>17111.07</v>
      </c>
      <c r="H9" s="28">
        <f>Zoning!G12</f>
        <v>36050</v>
      </c>
      <c r="I9" s="28">
        <f>Zoning!I12</f>
        <v>38200</v>
      </c>
    </row>
    <row r="10" spans="1:9" ht="12.75">
      <c r="A10" s="48">
        <v>430</v>
      </c>
      <c r="B10" s="49" t="s">
        <v>295</v>
      </c>
      <c r="C10" s="28">
        <f>'Rd Maint'!C10</f>
        <v>197858.9</v>
      </c>
      <c r="D10" s="28">
        <f>'Rd Maint'!D10</f>
        <v>205337.14999999997</v>
      </c>
      <c r="E10" s="28">
        <f>'Rd Maint'!E10</f>
        <v>208009.87999999998</v>
      </c>
      <c r="F10" s="28">
        <f>'Rd Maint'!F10</f>
        <v>202466.16999999998</v>
      </c>
      <c r="G10" s="28">
        <f>'Rd Maint'!H10</f>
        <v>133790.96000000002</v>
      </c>
      <c r="H10" s="28">
        <f>'Rd Maint'!G10</f>
        <v>225500</v>
      </c>
      <c r="I10" s="28">
        <f>'Rd Maint'!I10</f>
        <v>210000</v>
      </c>
    </row>
    <row r="11" spans="1:9" ht="12.75">
      <c r="A11" s="48">
        <v>432</v>
      </c>
      <c r="B11" s="49" t="s">
        <v>166</v>
      </c>
      <c r="C11" s="28">
        <f>'Rd Maint'!C18</f>
        <v>17625.23</v>
      </c>
      <c r="D11" s="28">
        <f>'Rd Maint'!D18</f>
        <v>14412.240000000002</v>
      </c>
      <c r="E11" s="28">
        <f>'Rd Maint'!E18</f>
        <v>80173.88</v>
      </c>
      <c r="F11" s="28">
        <f>'Rd Maint'!F18</f>
        <v>322289.73</v>
      </c>
      <c r="G11" s="28">
        <f>'Rd Maint'!H18</f>
        <v>30971.63</v>
      </c>
      <c r="H11" s="28">
        <f>'Rd Maint'!G18</f>
        <v>92000</v>
      </c>
      <c r="I11" s="28">
        <f>'Rd Maint'!I18</f>
        <v>85000</v>
      </c>
    </row>
    <row r="12" spans="1:9" ht="12.75">
      <c r="A12" s="48">
        <v>433</v>
      </c>
      <c r="B12" s="49" t="s">
        <v>173</v>
      </c>
      <c r="C12" s="28">
        <f>'Rd Maint'!C25</f>
        <v>2612.67</v>
      </c>
      <c r="D12" s="28">
        <f>'Rd Maint'!D25</f>
        <v>1840.6100000000001</v>
      </c>
      <c r="E12" s="28">
        <f>'Rd Maint'!E25</f>
        <v>36203.58</v>
      </c>
      <c r="F12" s="28">
        <f>'Rd Maint'!F25</f>
        <v>14667.27</v>
      </c>
      <c r="G12" s="28">
        <f>'Rd Maint'!H25</f>
        <v>24696.55</v>
      </c>
      <c r="H12" s="28">
        <f>'Rd Maint'!G25</f>
        <v>24800</v>
      </c>
      <c r="I12" s="28">
        <f>'Rd Maint'!I25</f>
        <v>24000</v>
      </c>
    </row>
    <row r="13" spans="1:9" ht="12.75">
      <c r="A13" s="48">
        <v>454</v>
      </c>
      <c r="B13" s="49" t="s">
        <v>100</v>
      </c>
      <c r="C13" s="28">
        <f>'Building-Parks'!C22</f>
        <v>27985.84</v>
      </c>
      <c r="D13" s="28">
        <f>'Building-Parks'!D22</f>
        <v>25405.4</v>
      </c>
      <c r="E13" s="28">
        <f>'Building-Parks'!E22</f>
        <v>17017.02</v>
      </c>
      <c r="F13" s="28">
        <f>'Building-Parks'!F22</f>
        <v>30311.71</v>
      </c>
      <c r="G13" s="28">
        <f>'Building-Parks'!H22</f>
        <v>19303.02</v>
      </c>
      <c r="H13" s="28">
        <f>'Building-Parks'!G22</f>
        <v>26600</v>
      </c>
      <c r="I13" s="28">
        <f>'Building-Parks'!I22</f>
        <v>24300</v>
      </c>
    </row>
    <row r="14" spans="1:9" ht="12.75">
      <c r="A14" s="48">
        <v>480</v>
      </c>
      <c r="B14" s="49" t="s">
        <v>251</v>
      </c>
      <c r="C14" s="28">
        <f>Insurance!C13</f>
        <v>378228.67000000004</v>
      </c>
      <c r="D14" s="28">
        <f>Insurance!D13</f>
        <v>368352.85</v>
      </c>
      <c r="E14" s="28">
        <f>Insurance!E13</f>
        <v>416790.64</v>
      </c>
      <c r="F14" s="28">
        <f>Insurance!F13</f>
        <v>452820.66000000003</v>
      </c>
      <c r="G14" s="28">
        <f>Insurance!H13</f>
        <v>456636</v>
      </c>
      <c r="H14" s="28">
        <f>Insurance!G13</f>
        <v>448141</v>
      </c>
      <c r="I14" s="28">
        <f>Insurance!I13</f>
        <v>482587.98</v>
      </c>
    </row>
    <row r="15" spans="1:9" ht="12.75">
      <c r="A15" s="48">
        <v>100</v>
      </c>
      <c r="B15" s="49" t="s">
        <v>130</v>
      </c>
      <c r="C15" s="28">
        <f>Insurance!C18</f>
        <v>648646.07</v>
      </c>
      <c r="D15" s="28">
        <f>Insurance!D18</f>
        <v>741283.6499999999</v>
      </c>
      <c r="E15" s="28">
        <f>Insurance!E18</f>
        <v>703979.12</v>
      </c>
      <c r="F15" s="28">
        <f>Insurance!F18</f>
        <v>726764.62</v>
      </c>
      <c r="G15" s="28">
        <f>Insurance!H18</f>
        <v>714617</v>
      </c>
      <c r="H15" s="28">
        <f>Insurance!G18</f>
        <v>773000</v>
      </c>
      <c r="I15" s="28">
        <f>Insurance!I18</f>
        <v>773000</v>
      </c>
    </row>
    <row r="16" spans="1:9" ht="12.75">
      <c r="A16" s="48"/>
      <c r="B16" s="49" t="s">
        <v>369</v>
      </c>
      <c r="C16" s="28">
        <f>Insurance!C24</f>
        <v>127592.5</v>
      </c>
      <c r="D16" s="28">
        <f>Insurance!D24</f>
        <v>59818.829999999994</v>
      </c>
      <c r="E16" s="28">
        <f>Insurance!E24</f>
        <v>0</v>
      </c>
      <c r="F16" s="28">
        <f>Insurance!F24</f>
        <v>0</v>
      </c>
      <c r="G16" s="28">
        <f>Insurance!H24</f>
        <v>0</v>
      </c>
      <c r="H16" s="28">
        <f>Insurance!G24</f>
        <v>224356</v>
      </c>
      <c r="I16" s="28">
        <f>Insurance!I24</f>
        <v>60000</v>
      </c>
    </row>
    <row r="17" spans="1:3" ht="12.75">
      <c r="A17" s="48"/>
      <c r="B17" s="49"/>
      <c r="C17" s="28"/>
    </row>
    <row r="18" spans="1:9" ht="12.75">
      <c r="A18" s="11"/>
      <c r="B18" s="114" t="s">
        <v>218</v>
      </c>
      <c r="C18" s="28">
        <f aca="true" t="shared" si="0" ref="C18:I18">SUM(C3:C16)</f>
        <v>1799475.17</v>
      </c>
      <c r="D18" s="28">
        <f t="shared" si="0"/>
        <v>1866922.27</v>
      </c>
      <c r="E18" s="28">
        <f t="shared" si="0"/>
        <v>1891506.13</v>
      </c>
      <c r="F18" s="28">
        <f t="shared" si="0"/>
        <v>2164200.1</v>
      </c>
      <c r="G18" s="28">
        <f t="shared" si="0"/>
        <v>1812930.1800000002</v>
      </c>
      <c r="H18" s="28">
        <f t="shared" si="0"/>
        <v>2321790</v>
      </c>
      <c r="I18" s="28">
        <f t="shared" si="0"/>
        <v>2178072.98</v>
      </c>
    </row>
    <row r="19" spans="1:3" ht="12.75">
      <c r="A19" s="48"/>
      <c r="B19" s="49"/>
      <c r="C19" s="28"/>
    </row>
    <row r="22" ht="12.75" hidden="1"/>
    <row r="23" ht="12.75" hidden="1">
      <c r="B23" s="2" t="s">
        <v>126</v>
      </c>
    </row>
    <row r="24" ht="12.75" hidden="1">
      <c r="B24" s="2" t="s">
        <v>117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spans="3:5" ht="12.75" hidden="1">
      <c r="C58" s="26">
        <v>2003790</v>
      </c>
      <c r="D58" s="26"/>
      <c r="E58" s="26"/>
    </row>
    <row r="59" spans="3:5" ht="12.75" hidden="1">
      <c r="C59" s="26">
        <f>+C18</f>
        <v>1799475.17</v>
      </c>
      <c r="D59" s="23"/>
      <c r="E59" s="23"/>
    </row>
    <row r="60" spans="3:5" ht="12.75" hidden="1">
      <c r="C60" s="26">
        <f>+C58-C59</f>
        <v>204314.83000000007</v>
      </c>
      <c r="D60" s="22"/>
      <c r="E60" s="22"/>
    </row>
    <row r="61" ht="12.75" hidden="1"/>
    <row r="62" ht="12.75" hidden="1"/>
    <row r="63" ht="12.75" hidden="1"/>
    <row r="64" ht="12.75" hidden="1">
      <c r="C64" s="26">
        <f>2462268-C18</f>
        <v>662792.8300000001</v>
      </c>
    </row>
    <row r="65" ht="12.75" hidden="1"/>
  </sheetData>
  <printOptions gridLines="1"/>
  <pageMargins left="0.5" right="0.5" top="1.5" bottom="1" header="1" footer="0.5"/>
  <pageSetup fitToHeight="1" fitToWidth="1" horizontalDpi="600" verticalDpi="600" orientation="landscape"/>
  <headerFooter>
    <oddHeader>&amp;C&amp;"Times New Roman,Bold"&amp;12&amp;K000000Expense Totals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zoomScale="125" zoomScaleNormal="125" zoomScaleSheetLayoutView="75" zoomScalePageLayoutView="125" workbookViewId="0" topLeftCell="A1">
      <pane ySplit="1" topLeftCell="A68" activePane="bottomLeft" state="frozen"/>
      <selection pane="bottomLeft" activeCell="H92" sqref="H92"/>
    </sheetView>
  </sheetViews>
  <sheetFormatPr defaultColWidth="11.00390625" defaultRowHeight="12.75"/>
  <cols>
    <col min="1" max="1" width="6.75390625" style="189" customWidth="1"/>
    <col min="2" max="2" width="26.75390625" style="177" customWidth="1"/>
    <col min="3" max="3" width="12.75390625" style="177" customWidth="1"/>
    <col min="4" max="5" width="12.875" style="177" customWidth="1"/>
    <col min="6" max="9" width="12.75390625" style="177" customWidth="1"/>
    <col min="10" max="16384" width="10.75390625" style="177" customWidth="1"/>
  </cols>
  <sheetData>
    <row r="1" spans="1:9" s="173" customFormat="1" ht="13" customHeight="1">
      <c r="A1" s="56" t="s">
        <v>37</v>
      </c>
      <c r="B1" s="56" t="s">
        <v>18</v>
      </c>
      <c r="C1" s="172">
        <v>2012</v>
      </c>
      <c r="D1" s="172">
        <v>2013</v>
      </c>
      <c r="E1" s="172">
        <v>2014</v>
      </c>
      <c r="F1" s="172">
        <v>2015</v>
      </c>
      <c r="G1" s="56" t="s">
        <v>530</v>
      </c>
      <c r="H1" s="56" t="s">
        <v>547</v>
      </c>
      <c r="I1" s="56" t="s">
        <v>546</v>
      </c>
    </row>
    <row r="2" spans="1:9" ht="13" customHeight="1">
      <c r="A2" s="174" t="s">
        <v>151</v>
      </c>
      <c r="B2" s="175" t="s">
        <v>361</v>
      </c>
      <c r="C2" s="176">
        <v>94794.4</v>
      </c>
      <c r="D2" s="176">
        <v>94553.79</v>
      </c>
      <c r="E2" s="176">
        <v>95320</v>
      </c>
      <c r="F2" s="131">
        <v>97080.63</v>
      </c>
      <c r="G2" s="68">
        <v>95000</v>
      </c>
      <c r="H2" s="131">
        <v>97558.46</v>
      </c>
      <c r="I2" s="131">
        <v>96000</v>
      </c>
    </row>
    <row r="3" spans="1:9" ht="13" customHeight="1">
      <c r="A3" s="174" t="s">
        <v>185</v>
      </c>
      <c r="B3" s="175" t="s">
        <v>338</v>
      </c>
      <c r="C3" s="176">
        <v>140.61</v>
      </c>
      <c r="D3" s="176">
        <v>174</v>
      </c>
      <c r="E3" s="176">
        <v>574</v>
      </c>
      <c r="F3" s="131">
        <v>613.22</v>
      </c>
      <c r="G3" s="68">
        <v>350</v>
      </c>
      <c r="H3" s="131">
        <v>418.76</v>
      </c>
      <c r="I3" s="131">
        <v>400</v>
      </c>
    </row>
    <row r="4" spans="1:9" ht="13" customHeight="1">
      <c r="A4" s="174" t="s">
        <v>174</v>
      </c>
      <c r="B4" s="175" t="s">
        <v>337</v>
      </c>
      <c r="C4" s="176">
        <v>893.2</v>
      </c>
      <c r="D4" s="176">
        <v>582.15</v>
      </c>
      <c r="E4" s="176">
        <v>0</v>
      </c>
      <c r="F4" s="131">
        <v>0</v>
      </c>
      <c r="G4" s="68">
        <v>0</v>
      </c>
      <c r="H4" s="131">
        <v>0</v>
      </c>
      <c r="I4" s="131">
        <v>0</v>
      </c>
    </row>
    <row r="5" spans="1:9" ht="13" customHeight="1">
      <c r="A5" s="174" t="s">
        <v>72</v>
      </c>
      <c r="B5" s="175" t="s">
        <v>336</v>
      </c>
      <c r="C5" s="176">
        <v>2844.64</v>
      </c>
      <c r="D5" s="176">
        <v>1844.88</v>
      </c>
      <c r="E5" s="176">
        <v>2285</v>
      </c>
      <c r="F5" s="131">
        <v>3427.76</v>
      </c>
      <c r="G5" s="68">
        <v>2000</v>
      </c>
      <c r="H5" s="131">
        <v>2220</v>
      </c>
      <c r="I5" s="131">
        <v>2000</v>
      </c>
    </row>
    <row r="6" spans="1:9" ht="13" customHeight="1">
      <c r="A6" s="174" t="s">
        <v>224</v>
      </c>
      <c r="B6" s="175" t="s">
        <v>335</v>
      </c>
      <c r="C6" s="176">
        <v>19.11</v>
      </c>
      <c r="D6" s="176">
        <v>6.84</v>
      </c>
      <c r="E6" s="176">
        <v>52</v>
      </c>
      <c r="F6" s="131">
        <v>49.15</v>
      </c>
      <c r="G6" s="68">
        <v>0</v>
      </c>
      <c r="H6" s="131">
        <v>115</v>
      </c>
      <c r="I6" s="131">
        <v>0</v>
      </c>
    </row>
    <row r="7" spans="1:9" ht="13" customHeight="1">
      <c r="A7" s="174" t="s">
        <v>141</v>
      </c>
      <c r="B7" s="175" t="s">
        <v>334</v>
      </c>
      <c r="C7" s="176">
        <v>283.49</v>
      </c>
      <c r="D7" s="176">
        <v>305.51</v>
      </c>
      <c r="E7" s="176">
        <v>287</v>
      </c>
      <c r="F7" s="131">
        <v>344.6</v>
      </c>
      <c r="G7" s="68">
        <v>200</v>
      </c>
      <c r="H7" s="131">
        <v>260.7</v>
      </c>
      <c r="I7" s="131">
        <v>200</v>
      </c>
    </row>
    <row r="8" spans="1:9" ht="13" customHeight="1">
      <c r="A8" s="174"/>
      <c r="B8" s="178" t="s">
        <v>398</v>
      </c>
      <c r="C8" s="176">
        <f aca="true" t="shared" si="0" ref="C8:G8">SUM(C2:C7)</f>
        <v>98975.45</v>
      </c>
      <c r="D8" s="176">
        <f t="shared" si="0"/>
        <v>97467.16999999998</v>
      </c>
      <c r="E8" s="176">
        <f t="shared" si="0"/>
        <v>98518</v>
      </c>
      <c r="F8" s="176">
        <f t="shared" si="0"/>
        <v>101515.36</v>
      </c>
      <c r="G8" s="176">
        <f t="shared" si="0"/>
        <v>97550</v>
      </c>
      <c r="H8" s="176">
        <f>SUM(H2:H7)</f>
        <v>100572.92</v>
      </c>
      <c r="I8" s="176">
        <f>SUM(I2:I7)</f>
        <v>98600</v>
      </c>
    </row>
    <row r="9" spans="1:9" ht="13" customHeight="1">
      <c r="A9" s="174"/>
      <c r="B9" s="179"/>
      <c r="C9" s="176"/>
      <c r="D9" s="176"/>
      <c r="E9" s="176"/>
      <c r="F9" s="176"/>
      <c r="H9" s="176"/>
      <c r="I9" s="176"/>
    </row>
    <row r="10" spans="1:9" s="180" customFormat="1" ht="13" customHeight="1">
      <c r="A10" s="56" t="s">
        <v>37</v>
      </c>
      <c r="B10" s="56" t="s">
        <v>399</v>
      </c>
      <c r="C10" s="172">
        <v>2012</v>
      </c>
      <c r="D10" s="172">
        <v>2013</v>
      </c>
      <c r="E10" s="172">
        <v>2014</v>
      </c>
      <c r="F10" s="172">
        <v>2015</v>
      </c>
      <c r="G10" s="56" t="s">
        <v>530</v>
      </c>
      <c r="H10" s="56" t="s">
        <v>547</v>
      </c>
      <c r="I10" s="56" t="s">
        <v>546</v>
      </c>
    </row>
    <row r="11" spans="1:9" ht="13" customHeight="1">
      <c r="A11" s="174" t="s">
        <v>333</v>
      </c>
      <c r="B11" s="175" t="s">
        <v>332</v>
      </c>
      <c r="C11" s="176">
        <v>146590.54</v>
      </c>
      <c r="D11" s="184">
        <v>205948.25</v>
      </c>
      <c r="E11" s="184">
        <v>258066</v>
      </c>
      <c r="F11" s="131">
        <v>250244.11</v>
      </c>
      <c r="G11" s="68">
        <v>200000</v>
      </c>
      <c r="H11" s="131">
        <v>403888.44</v>
      </c>
      <c r="I11" s="131">
        <v>200000</v>
      </c>
    </row>
    <row r="12" spans="1:9" ht="13" customHeight="1">
      <c r="A12" s="174" t="s">
        <v>131</v>
      </c>
      <c r="B12" s="175" t="s">
        <v>331</v>
      </c>
      <c r="C12" s="176">
        <v>1374777.62</v>
      </c>
      <c r="D12" s="184">
        <v>1416866.14</v>
      </c>
      <c r="E12" s="184">
        <v>1470973</v>
      </c>
      <c r="F12" s="131">
        <v>1466122.25</v>
      </c>
      <c r="G12" s="68">
        <v>1400000</v>
      </c>
      <c r="H12" s="131">
        <v>1428953.97</v>
      </c>
      <c r="I12" s="131">
        <v>1400000</v>
      </c>
    </row>
    <row r="13" spans="1:9" ht="13" customHeight="1">
      <c r="A13" s="174" t="s">
        <v>330</v>
      </c>
      <c r="B13" s="175" t="s">
        <v>329</v>
      </c>
      <c r="C13" s="176">
        <v>24048.65</v>
      </c>
      <c r="D13" s="184">
        <v>40969.61</v>
      </c>
      <c r="E13" s="184">
        <v>43550</v>
      </c>
      <c r="F13" s="131">
        <v>57761.12</v>
      </c>
      <c r="G13" s="68">
        <v>35000</v>
      </c>
      <c r="H13" s="131">
        <v>49745.29</v>
      </c>
      <c r="I13" s="131">
        <v>40000</v>
      </c>
    </row>
    <row r="14" spans="1:9" ht="13" customHeight="1">
      <c r="A14" s="174"/>
      <c r="B14" s="178" t="s">
        <v>400</v>
      </c>
      <c r="C14" s="176">
        <f aca="true" t="shared" si="1" ref="C14:G14">SUM(C11:C13)</f>
        <v>1545416.81</v>
      </c>
      <c r="D14" s="176">
        <f t="shared" si="1"/>
        <v>1663784</v>
      </c>
      <c r="E14" s="176">
        <f t="shared" si="1"/>
        <v>1772589</v>
      </c>
      <c r="F14" s="176">
        <f t="shared" si="1"/>
        <v>1774127.48</v>
      </c>
      <c r="G14" s="176">
        <f t="shared" si="1"/>
        <v>1635000</v>
      </c>
      <c r="H14" s="176">
        <f>SUM(H11:H13)</f>
        <v>1882587.7</v>
      </c>
      <c r="I14" s="176">
        <f>SUM(I11:I13)</f>
        <v>1640000</v>
      </c>
    </row>
    <row r="15" spans="1:9" ht="13" customHeight="1">
      <c r="A15" s="174"/>
      <c r="B15" s="179"/>
      <c r="C15" s="181"/>
      <c r="D15" s="176"/>
      <c r="E15" s="176"/>
      <c r="F15" s="176"/>
      <c r="G15" s="68"/>
      <c r="H15" s="176"/>
      <c r="I15" s="176"/>
    </row>
    <row r="16" spans="1:9" s="180" customFormat="1" ht="13" customHeight="1">
      <c r="A16" s="56" t="s">
        <v>37</v>
      </c>
      <c r="B16" s="56" t="s">
        <v>19</v>
      </c>
      <c r="C16" s="172">
        <v>2012</v>
      </c>
      <c r="D16" s="172">
        <v>2013</v>
      </c>
      <c r="E16" s="172">
        <v>2014</v>
      </c>
      <c r="F16" s="172">
        <v>2015</v>
      </c>
      <c r="G16" s="56" t="s">
        <v>530</v>
      </c>
      <c r="H16" s="56" t="s">
        <v>547</v>
      </c>
      <c r="I16" s="56" t="s">
        <v>546</v>
      </c>
    </row>
    <row r="17" spans="1:9" ht="13" customHeight="1">
      <c r="A17" s="174" t="s">
        <v>326</v>
      </c>
      <c r="B17" s="175" t="s">
        <v>325</v>
      </c>
      <c r="C17" s="176">
        <v>300</v>
      </c>
      <c r="D17" s="176">
        <v>300</v>
      </c>
      <c r="E17" s="176">
        <v>300</v>
      </c>
      <c r="F17" s="131">
        <v>300</v>
      </c>
      <c r="G17" s="68">
        <v>300</v>
      </c>
      <c r="H17" s="131">
        <v>300</v>
      </c>
      <c r="I17" s="131">
        <v>300</v>
      </c>
    </row>
    <row r="18" spans="1:9" ht="13" customHeight="1">
      <c r="A18" s="174" t="s">
        <v>323</v>
      </c>
      <c r="B18" s="175" t="s">
        <v>322</v>
      </c>
      <c r="C18" s="176">
        <v>300</v>
      </c>
      <c r="D18" s="176">
        <v>300</v>
      </c>
      <c r="E18" s="176">
        <v>500</v>
      </c>
      <c r="F18" s="131">
        <v>400</v>
      </c>
      <c r="G18" s="68">
        <v>400</v>
      </c>
      <c r="H18" s="131">
        <v>400</v>
      </c>
      <c r="I18" s="131">
        <v>400</v>
      </c>
    </row>
    <row r="19" spans="1:9" ht="13" customHeight="1">
      <c r="A19" s="174" t="s">
        <v>321</v>
      </c>
      <c r="B19" s="175" t="s">
        <v>320</v>
      </c>
      <c r="C19" s="176">
        <v>110714</v>
      </c>
      <c r="D19" s="176">
        <v>109816.39</v>
      </c>
      <c r="E19" s="176">
        <v>111770</v>
      </c>
      <c r="F19" s="131">
        <v>109829.4</v>
      </c>
      <c r="G19" s="68">
        <v>105000</v>
      </c>
      <c r="H19" s="131">
        <v>107432.77</v>
      </c>
      <c r="I19" s="131">
        <v>105000</v>
      </c>
    </row>
    <row r="20" spans="1:9" ht="13" customHeight="1">
      <c r="A20" s="174" t="s">
        <v>319</v>
      </c>
      <c r="B20" s="175" t="s">
        <v>318</v>
      </c>
      <c r="C20" s="176">
        <v>2116</v>
      </c>
      <c r="D20" s="176">
        <v>2093.75</v>
      </c>
      <c r="E20" s="176">
        <v>2194</v>
      </c>
      <c r="F20" s="131">
        <v>2305.03</v>
      </c>
      <c r="G20" s="68">
        <v>2000</v>
      </c>
      <c r="H20" s="131">
        <v>2529.01</v>
      </c>
      <c r="I20" s="131">
        <v>2000</v>
      </c>
    </row>
    <row r="21" spans="1:9" ht="13" customHeight="1">
      <c r="A21" s="174" t="s">
        <v>317</v>
      </c>
      <c r="B21" s="175" t="s">
        <v>316</v>
      </c>
      <c r="C21" s="176">
        <v>68886.48</v>
      </c>
      <c r="D21" s="176">
        <v>73080.99</v>
      </c>
      <c r="E21" s="176">
        <v>83376</v>
      </c>
      <c r="F21" s="131">
        <v>91854.51</v>
      </c>
      <c r="G21" s="68">
        <v>80000</v>
      </c>
      <c r="H21" s="131">
        <v>23781.93</v>
      </c>
      <c r="I21" s="131">
        <v>90000</v>
      </c>
    </row>
    <row r="22" spans="1:9" ht="13" customHeight="1">
      <c r="A22" s="174"/>
      <c r="B22" s="178" t="s">
        <v>401</v>
      </c>
      <c r="C22" s="176">
        <f aca="true" t="shared" si="2" ref="C22:G22">SUM(C17:C21)</f>
        <v>182316.47999999998</v>
      </c>
      <c r="D22" s="176">
        <f t="shared" si="2"/>
        <v>185591.13</v>
      </c>
      <c r="E22" s="176">
        <f t="shared" si="2"/>
        <v>198140</v>
      </c>
      <c r="F22" s="176">
        <f t="shared" si="2"/>
        <v>204688.94</v>
      </c>
      <c r="G22" s="176">
        <f t="shared" si="2"/>
        <v>187700</v>
      </c>
      <c r="H22" s="176">
        <f>SUM(H17:H21)</f>
        <v>134443.71</v>
      </c>
      <c r="I22" s="176">
        <f>SUM(I17:I21)</f>
        <v>197700</v>
      </c>
    </row>
    <row r="23" spans="1:9" ht="13" customHeight="1">
      <c r="A23" s="174"/>
      <c r="B23" s="179"/>
      <c r="C23" s="181"/>
      <c r="D23" s="176"/>
      <c r="E23" s="176"/>
      <c r="F23" s="176"/>
      <c r="H23" s="176"/>
      <c r="I23" s="176"/>
    </row>
    <row r="24" spans="1:9" s="180" customFormat="1" ht="13" customHeight="1">
      <c r="A24" s="56" t="s">
        <v>37</v>
      </c>
      <c r="B24" s="56" t="s">
        <v>20</v>
      </c>
      <c r="C24" s="172">
        <v>2012</v>
      </c>
      <c r="D24" s="172">
        <v>2013</v>
      </c>
      <c r="E24" s="172">
        <v>2014</v>
      </c>
      <c r="F24" s="172">
        <v>2015</v>
      </c>
      <c r="G24" s="56" t="s">
        <v>530</v>
      </c>
      <c r="H24" s="56" t="s">
        <v>547</v>
      </c>
      <c r="I24" s="56" t="s">
        <v>546</v>
      </c>
    </row>
    <row r="25" spans="1:9" ht="13" customHeight="1">
      <c r="A25" s="174" t="s">
        <v>285</v>
      </c>
      <c r="B25" s="175" t="s">
        <v>284</v>
      </c>
      <c r="C25" s="176">
        <v>0</v>
      </c>
      <c r="D25" s="176">
        <v>640</v>
      </c>
      <c r="E25" s="176">
        <v>0</v>
      </c>
      <c r="F25" s="131">
        <v>640</v>
      </c>
      <c r="G25" s="68">
        <v>200</v>
      </c>
      <c r="H25" s="131">
        <v>70</v>
      </c>
      <c r="I25" s="131">
        <v>100</v>
      </c>
    </row>
    <row r="26" spans="1:9" ht="13" customHeight="1">
      <c r="A26" s="174" t="s">
        <v>283</v>
      </c>
      <c r="B26" s="175" t="s">
        <v>282</v>
      </c>
      <c r="C26" s="176">
        <v>940</v>
      </c>
      <c r="D26" s="176">
        <v>1340</v>
      </c>
      <c r="E26" s="176">
        <v>4285</v>
      </c>
      <c r="F26" s="131">
        <v>7653</v>
      </c>
      <c r="G26" s="68">
        <v>4000</v>
      </c>
      <c r="H26" s="131">
        <v>790</v>
      </c>
      <c r="I26" s="131">
        <v>800</v>
      </c>
    </row>
    <row r="27" spans="1:9" ht="13" customHeight="1">
      <c r="A27" s="174"/>
      <c r="B27" s="178" t="s">
        <v>402</v>
      </c>
      <c r="C27" s="176">
        <f aca="true" t="shared" si="3" ref="C27:G27">SUM(C25:C26)</f>
        <v>940</v>
      </c>
      <c r="D27" s="176">
        <f t="shared" si="3"/>
        <v>1980</v>
      </c>
      <c r="E27" s="176">
        <f t="shared" si="3"/>
        <v>4285</v>
      </c>
      <c r="F27" s="176">
        <f t="shared" si="3"/>
        <v>8293</v>
      </c>
      <c r="G27" s="176">
        <f t="shared" si="3"/>
        <v>4200</v>
      </c>
      <c r="H27" s="176">
        <f>SUM(H25:H26)</f>
        <v>860</v>
      </c>
      <c r="I27" s="176">
        <f>SUM(I25:I26)</f>
        <v>900</v>
      </c>
    </row>
    <row r="28" spans="1:9" ht="13" customHeight="1">
      <c r="A28" s="174"/>
      <c r="B28" s="179"/>
      <c r="C28" s="176"/>
      <c r="D28" s="176"/>
      <c r="E28" s="176"/>
      <c r="F28" s="176"/>
      <c r="G28" s="68"/>
      <c r="H28" s="176"/>
      <c r="I28" s="176"/>
    </row>
    <row r="29" spans="1:9" s="180" customFormat="1" ht="13" customHeight="1">
      <c r="A29" s="56" t="s">
        <v>37</v>
      </c>
      <c r="B29" s="56" t="s">
        <v>21</v>
      </c>
      <c r="C29" s="172">
        <v>2012</v>
      </c>
      <c r="D29" s="172">
        <v>2013</v>
      </c>
      <c r="E29" s="172">
        <v>2014</v>
      </c>
      <c r="F29" s="172">
        <v>2015</v>
      </c>
      <c r="G29" s="56" t="s">
        <v>530</v>
      </c>
      <c r="H29" s="56" t="s">
        <v>547</v>
      </c>
      <c r="I29" s="56" t="s">
        <v>546</v>
      </c>
    </row>
    <row r="30" spans="1:9" ht="13" customHeight="1">
      <c r="A30" s="174" t="s">
        <v>351</v>
      </c>
      <c r="B30" s="175" t="s">
        <v>350</v>
      </c>
      <c r="C30" s="176">
        <v>0</v>
      </c>
      <c r="D30" s="176">
        <v>0</v>
      </c>
      <c r="E30" s="176">
        <v>20000</v>
      </c>
      <c r="F30" s="131">
        <v>5</v>
      </c>
      <c r="G30" s="68">
        <v>0</v>
      </c>
      <c r="H30" s="131">
        <v>3905</v>
      </c>
      <c r="I30" s="131">
        <v>500</v>
      </c>
    </row>
    <row r="31" spans="1:9" ht="13" customHeight="1">
      <c r="A31" s="174" t="s">
        <v>349</v>
      </c>
      <c r="B31" s="175" t="s">
        <v>348</v>
      </c>
      <c r="C31" s="176">
        <v>2148.69</v>
      </c>
      <c r="D31" s="176">
        <v>2904.91</v>
      </c>
      <c r="E31" s="176">
        <v>2171</v>
      </c>
      <c r="F31" s="131">
        <v>1397.09</v>
      </c>
      <c r="G31" s="68">
        <v>1500</v>
      </c>
      <c r="H31" s="131">
        <v>1513.19</v>
      </c>
      <c r="I31" s="131">
        <v>1500</v>
      </c>
    </row>
    <row r="32" spans="1:9" ht="13" customHeight="1">
      <c r="A32" s="174"/>
      <c r="B32" s="178" t="s">
        <v>403</v>
      </c>
      <c r="C32" s="176">
        <f aca="true" t="shared" si="4" ref="C32:G32">SUM(C30:C31)</f>
        <v>2148.69</v>
      </c>
      <c r="D32" s="176">
        <f t="shared" si="4"/>
        <v>2904.91</v>
      </c>
      <c r="E32" s="176">
        <f t="shared" si="4"/>
        <v>22171</v>
      </c>
      <c r="F32" s="176">
        <f t="shared" si="4"/>
        <v>1402.09</v>
      </c>
      <c r="G32" s="176">
        <f t="shared" si="4"/>
        <v>1500</v>
      </c>
      <c r="H32" s="176">
        <f>SUM(H30:H31)</f>
        <v>5418.1900000000005</v>
      </c>
      <c r="I32" s="176">
        <f>SUM(I30:I31)</f>
        <v>2000</v>
      </c>
    </row>
    <row r="33" spans="1:9" ht="13" customHeight="1">
      <c r="A33" s="174"/>
      <c r="B33" s="179"/>
      <c r="C33" s="176"/>
      <c r="D33" s="176"/>
      <c r="E33" s="176"/>
      <c r="F33" s="176"/>
      <c r="G33" s="68"/>
      <c r="H33" s="176"/>
      <c r="I33" s="176"/>
    </row>
    <row r="34" spans="1:9" s="180" customFormat="1" ht="13" customHeight="1">
      <c r="A34" s="56" t="s">
        <v>37</v>
      </c>
      <c r="B34" s="56" t="s">
        <v>22</v>
      </c>
      <c r="C34" s="172">
        <v>2012</v>
      </c>
      <c r="D34" s="172">
        <v>2013</v>
      </c>
      <c r="E34" s="172">
        <v>2014</v>
      </c>
      <c r="F34" s="172">
        <v>2015</v>
      </c>
      <c r="G34" s="56" t="s">
        <v>530</v>
      </c>
      <c r="H34" s="56" t="s">
        <v>547</v>
      </c>
      <c r="I34" s="56" t="s">
        <v>546</v>
      </c>
    </row>
    <row r="35" spans="1:9" ht="13" customHeight="1">
      <c r="A35" s="174" t="s">
        <v>270</v>
      </c>
      <c r="B35" s="175" t="s">
        <v>269</v>
      </c>
      <c r="C35" s="176">
        <v>18531.09</v>
      </c>
      <c r="D35" s="176">
        <v>4978.22</v>
      </c>
      <c r="E35" s="176">
        <v>4707</v>
      </c>
      <c r="F35" s="131">
        <v>5309.84</v>
      </c>
      <c r="G35" s="68">
        <v>4500</v>
      </c>
      <c r="H35" s="131">
        <v>3075.72</v>
      </c>
      <c r="I35" s="131">
        <v>3100</v>
      </c>
    </row>
    <row r="36" spans="1:9" ht="13" customHeight="1">
      <c r="A36" s="174"/>
      <c r="B36" s="178" t="s">
        <v>404</v>
      </c>
      <c r="C36" s="176">
        <f>SUM(C35:C35)</f>
        <v>18531.09</v>
      </c>
      <c r="D36" s="176">
        <f>SUM(D35:D35)</f>
        <v>4978.22</v>
      </c>
      <c r="E36" s="176">
        <f aca="true" t="shared" si="5" ref="E36:H36">SUM(E35:E35)</f>
        <v>4707</v>
      </c>
      <c r="F36" s="176">
        <f t="shared" si="5"/>
        <v>5309.84</v>
      </c>
      <c r="G36" s="176">
        <f t="shared" si="5"/>
        <v>4500</v>
      </c>
      <c r="H36" s="176">
        <f t="shared" si="5"/>
        <v>3075.72</v>
      </c>
      <c r="I36" s="176">
        <f>SUM(I35:I35)</f>
        <v>3100</v>
      </c>
    </row>
    <row r="37" spans="1:9" ht="13" customHeight="1">
      <c r="A37" s="174"/>
      <c r="B37" s="179"/>
      <c r="C37" s="181"/>
      <c r="D37" s="181"/>
      <c r="E37" s="181"/>
      <c r="F37" s="181"/>
      <c r="G37" s="68"/>
      <c r="H37" s="181"/>
      <c r="I37" s="181"/>
    </row>
    <row r="38" spans="1:9" s="180" customFormat="1" ht="13" customHeight="1">
      <c r="A38" s="56" t="s">
        <v>37</v>
      </c>
      <c r="B38" s="56" t="s">
        <v>23</v>
      </c>
      <c r="C38" s="172">
        <v>2012</v>
      </c>
      <c r="D38" s="172">
        <v>2013</v>
      </c>
      <c r="E38" s="172">
        <v>2014</v>
      </c>
      <c r="F38" s="172">
        <v>2015</v>
      </c>
      <c r="G38" s="56" t="s">
        <v>530</v>
      </c>
      <c r="H38" s="56" t="s">
        <v>547</v>
      </c>
      <c r="I38" s="56" t="s">
        <v>546</v>
      </c>
    </row>
    <row r="39" spans="1:9" ht="13" customHeight="1">
      <c r="A39" s="174" t="s">
        <v>164</v>
      </c>
      <c r="B39" s="175" t="s">
        <v>163</v>
      </c>
      <c r="C39" s="176">
        <v>69089.97</v>
      </c>
      <c r="D39" s="176">
        <v>72259.12</v>
      </c>
      <c r="E39" s="176">
        <v>88800</v>
      </c>
      <c r="F39" s="131">
        <v>73623.89</v>
      </c>
      <c r="G39" s="68">
        <v>70000</v>
      </c>
      <c r="H39" s="131">
        <v>79481.52</v>
      </c>
      <c r="I39" s="131">
        <v>75000</v>
      </c>
    </row>
    <row r="40" spans="1:9" ht="13" customHeight="1">
      <c r="A40" s="174" t="s">
        <v>162</v>
      </c>
      <c r="B40" s="175" t="s">
        <v>549</v>
      </c>
      <c r="C40" s="176">
        <v>5526</v>
      </c>
      <c r="D40" s="176">
        <v>4899.2</v>
      </c>
      <c r="E40" s="176">
        <v>4978</v>
      </c>
      <c r="F40" s="131">
        <v>730.01</v>
      </c>
      <c r="G40" s="68">
        <v>700</v>
      </c>
      <c r="H40" s="68">
        <v>8103.19</v>
      </c>
      <c r="I40" s="68">
        <v>9500</v>
      </c>
    </row>
    <row r="41" spans="1:9" s="180" customFormat="1" ht="13" customHeight="1">
      <c r="A41" s="174" t="s">
        <v>232</v>
      </c>
      <c r="B41" s="175" t="s">
        <v>231</v>
      </c>
      <c r="C41" s="176">
        <v>14625</v>
      </c>
      <c r="D41" s="176">
        <v>14275</v>
      </c>
      <c r="E41" s="176">
        <v>13225</v>
      </c>
      <c r="F41" s="182">
        <v>11359.91</v>
      </c>
      <c r="G41" s="182">
        <v>2000</v>
      </c>
      <c r="H41" s="182">
        <v>8343</v>
      </c>
      <c r="I41" s="182">
        <v>36000</v>
      </c>
    </row>
    <row r="42" spans="1:9" ht="13" customHeight="1">
      <c r="A42" s="174"/>
      <c r="B42" s="178" t="s">
        <v>405</v>
      </c>
      <c r="C42" s="176">
        <f aca="true" t="shared" si="6" ref="C42:G42">SUM(C39:C41)</f>
        <v>89240.97</v>
      </c>
      <c r="D42" s="176">
        <f t="shared" si="6"/>
        <v>91433.31999999999</v>
      </c>
      <c r="E42" s="176">
        <f t="shared" si="6"/>
        <v>107003</v>
      </c>
      <c r="F42" s="176">
        <f t="shared" si="6"/>
        <v>85713.81</v>
      </c>
      <c r="G42" s="176">
        <f t="shared" si="6"/>
        <v>72700</v>
      </c>
      <c r="H42" s="176">
        <f>SUM(H39:H41)</f>
        <v>95927.71</v>
      </c>
      <c r="I42" s="176">
        <f>SUM(I39:I41)</f>
        <v>120500</v>
      </c>
    </row>
    <row r="43" spans="1:9" ht="13" customHeight="1">
      <c r="A43" s="174"/>
      <c r="B43" s="179"/>
      <c r="C43" s="181"/>
      <c r="D43" s="176"/>
      <c r="E43" s="176"/>
      <c r="F43" s="176"/>
      <c r="G43" s="68"/>
      <c r="H43" s="176"/>
      <c r="I43" s="176"/>
    </row>
    <row r="44" spans="1:9" s="180" customFormat="1" ht="13" customHeight="1">
      <c r="A44" s="56" t="s">
        <v>37</v>
      </c>
      <c r="B44" s="56" t="s">
        <v>268</v>
      </c>
      <c r="C44" s="172">
        <v>2012</v>
      </c>
      <c r="D44" s="172">
        <v>2013</v>
      </c>
      <c r="E44" s="172">
        <v>2014</v>
      </c>
      <c r="F44" s="172">
        <v>2015</v>
      </c>
      <c r="G44" s="56" t="s">
        <v>530</v>
      </c>
      <c r="H44" s="56" t="s">
        <v>547</v>
      </c>
      <c r="I44" s="56" t="s">
        <v>546</v>
      </c>
    </row>
    <row r="45" spans="1:9" ht="13" customHeight="1">
      <c r="A45" s="174" t="s">
        <v>267</v>
      </c>
      <c r="B45" s="175" t="s">
        <v>266</v>
      </c>
      <c r="C45" s="176">
        <v>3366.58</v>
      </c>
      <c r="D45" s="176">
        <v>3165.21</v>
      </c>
      <c r="E45" s="176">
        <v>3330</v>
      </c>
      <c r="F45" s="131">
        <v>3220.2</v>
      </c>
      <c r="G45" s="68">
        <v>3000</v>
      </c>
      <c r="H45" s="131">
        <v>3220.2</v>
      </c>
      <c r="I45" s="131">
        <v>3000</v>
      </c>
    </row>
    <row r="46" spans="1:9" ht="13" customHeight="1">
      <c r="A46" s="174" t="s">
        <v>265</v>
      </c>
      <c r="B46" s="175" t="s">
        <v>264</v>
      </c>
      <c r="C46" s="176">
        <v>1600</v>
      </c>
      <c r="D46" s="176">
        <v>1600</v>
      </c>
      <c r="E46" s="176">
        <v>1400</v>
      </c>
      <c r="F46" s="131">
        <v>1400</v>
      </c>
      <c r="G46" s="68">
        <v>1400</v>
      </c>
      <c r="H46" s="131">
        <v>1600</v>
      </c>
      <c r="I46" s="131">
        <v>1400</v>
      </c>
    </row>
    <row r="47" spans="1:9" ht="13" customHeight="1">
      <c r="A47" s="174" t="s">
        <v>263</v>
      </c>
      <c r="B47" s="175" t="s">
        <v>262</v>
      </c>
      <c r="C47" s="176">
        <v>25843</v>
      </c>
      <c r="D47" s="176">
        <v>21488.92</v>
      </c>
      <c r="E47" s="176">
        <v>31690</v>
      </c>
      <c r="F47" s="131">
        <v>36540.42</v>
      </c>
      <c r="G47" s="68">
        <v>36000</v>
      </c>
      <c r="H47" s="131">
        <v>37041</v>
      </c>
      <c r="I47" s="131">
        <v>36000</v>
      </c>
    </row>
    <row r="48" spans="1:9" ht="13" customHeight="1">
      <c r="A48" s="174" t="s">
        <v>358</v>
      </c>
      <c r="B48" s="175" t="s">
        <v>357</v>
      </c>
      <c r="C48" s="176">
        <v>85607</v>
      </c>
      <c r="D48" s="176">
        <v>95317.78</v>
      </c>
      <c r="E48" s="176">
        <v>89511</v>
      </c>
      <c r="F48" s="131">
        <v>83610.3</v>
      </c>
      <c r="G48" s="68">
        <v>80000</v>
      </c>
      <c r="H48" s="131">
        <v>83394.38</v>
      </c>
      <c r="I48" s="131">
        <v>83000</v>
      </c>
    </row>
    <row r="49" spans="1:9" ht="13" customHeight="1">
      <c r="A49" s="174" t="s">
        <v>356</v>
      </c>
      <c r="B49" s="175" t="s">
        <v>355</v>
      </c>
      <c r="C49" s="176">
        <v>11331</v>
      </c>
      <c r="D49" s="176">
        <v>11775</v>
      </c>
      <c r="E49" s="176">
        <v>22087</v>
      </c>
      <c r="F49" s="131">
        <v>0</v>
      </c>
      <c r="G49" s="68">
        <v>13000</v>
      </c>
      <c r="H49" s="131">
        <v>30588</v>
      </c>
      <c r="I49" s="131">
        <v>14000</v>
      </c>
    </row>
    <row r="50" spans="1:9" ht="13" customHeight="1">
      <c r="A50" s="174" t="s">
        <v>354</v>
      </c>
      <c r="B50" s="175" t="s">
        <v>353</v>
      </c>
      <c r="C50" s="176"/>
      <c r="D50" s="176"/>
      <c r="E50" s="176"/>
      <c r="F50" s="131"/>
      <c r="G50" s="68">
        <v>0</v>
      </c>
      <c r="H50" s="131"/>
      <c r="I50" s="131">
        <v>0</v>
      </c>
    </row>
    <row r="51" spans="1:9" ht="13" customHeight="1">
      <c r="A51" s="174"/>
      <c r="B51" s="175" t="s">
        <v>352</v>
      </c>
      <c r="C51" s="176"/>
      <c r="D51" s="176"/>
      <c r="E51" s="176"/>
      <c r="F51" s="131"/>
      <c r="G51" s="68"/>
      <c r="H51" s="131"/>
      <c r="I51" s="131">
        <v>0</v>
      </c>
    </row>
    <row r="52" spans="1:9" ht="13" customHeight="1">
      <c r="A52" s="174"/>
      <c r="B52" s="178" t="s">
        <v>406</v>
      </c>
      <c r="C52" s="176">
        <f aca="true" t="shared" si="7" ref="C52:G52">SUM(C45:C51)</f>
        <v>127747.58</v>
      </c>
      <c r="D52" s="176">
        <f t="shared" si="7"/>
        <v>133346.91</v>
      </c>
      <c r="E52" s="176">
        <f t="shared" si="7"/>
        <v>148018</v>
      </c>
      <c r="F52" s="176">
        <f t="shared" si="7"/>
        <v>124770.92</v>
      </c>
      <c r="G52" s="176">
        <f t="shared" si="7"/>
        <v>133400</v>
      </c>
      <c r="H52" s="176">
        <f>SUM(H45:H51)</f>
        <v>155843.58000000002</v>
      </c>
      <c r="I52" s="176">
        <f>SUM(I45:I51)</f>
        <v>137400</v>
      </c>
    </row>
    <row r="53" spans="1:9" ht="13" customHeight="1">
      <c r="A53" s="174"/>
      <c r="B53" s="179"/>
      <c r="C53" s="176"/>
      <c r="D53" s="176"/>
      <c r="E53" s="176"/>
      <c r="F53" s="176"/>
      <c r="G53" s="68"/>
      <c r="H53" s="176"/>
      <c r="I53" s="176"/>
    </row>
    <row r="54" spans="1:9" s="180" customFormat="1" ht="13" customHeight="1">
      <c r="A54" s="56" t="s">
        <v>37</v>
      </c>
      <c r="B54" s="56" t="s">
        <v>24</v>
      </c>
      <c r="C54" s="172">
        <v>2012</v>
      </c>
      <c r="D54" s="172">
        <v>2013</v>
      </c>
      <c r="E54" s="172">
        <v>2014</v>
      </c>
      <c r="F54" s="172">
        <v>2015</v>
      </c>
      <c r="G54" s="56" t="s">
        <v>530</v>
      </c>
      <c r="H54" s="56" t="s">
        <v>547</v>
      </c>
      <c r="I54" s="56" t="s">
        <v>546</v>
      </c>
    </row>
    <row r="55" spans="1:9" ht="13" customHeight="1">
      <c r="A55" s="174" t="s">
        <v>346</v>
      </c>
      <c r="B55" s="175" t="s">
        <v>345</v>
      </c>
      <c r="C55" s="176">
        <v>1325</v>
      </c>
      <c r="D55" s="176">
        <v>7115</v>
      </c>
      <c r="E55" s="176">
        <v>3485</v>
      </c>
      <c r="F55" s="131">
        <v>3750</v>
      </c>
      <c r="G55" s="68">
        <v>25000</v>
      </c>
      <c r="H55" s="131">
        <v>45215</v>
      </c>
      <c r="I55" s="131">
        <v>30000</v>
      </c>
    </row>
    <row r="56" spans="1:9" ht="13" customHeight="1">
      <c r="A56" s="183" t="s">
        <v>6</v>
      </c>
      <c r="B56" s="175" t="s">
        <v>310</v>
      </c>
      <c r="C56" s="176">
        <v>1600</v>
      </c>
      <c r="D56" s="176">
        <v>6753.05</v>
      </c>
      <c r="E56" s="176">
        <v>4800</v>
      </c>
      <c r="F56" s="131">
        <v>0</v>
      </c>
      <c r="G56" s="68">
        <v>1600</v>
      </c>
      <c r="H56" s="131">
        <v>1600</v>
      </c>
      <c r="I56" s="131">
        <v>3200</v>
      </c>
    </row>
    <row r="57" spans="1:9" ht="13" customHeight="1">
      <c r="A57" s="174" t="s">
        <v>344</v>
      </c>
      <c r="B57" s="175" t="s">
        <v>548</v>
      </c>
      <c r="C57" s="176">
        <v>3270</v>
      </c>
      <c r="D57" s="176">
        <v>3310</v>
      </c>
      <c r="E57" s="176">
        <v>3155</v>
      </c>
      <c r="F57" s="131">
        <v>3190</v>
      </c>
      <c r="G57" s="68">
        <v>6000</v>
      </c>
      <c r="H57" s="131">
        <v>3240</v>
      </c>
      <c r="I57" s="131">
        <v>3000</v>
      </c>
    </row>
    <row r="58" spans="1:9" ht="13" customHeight="1">
      <c r="A58" s="174" t="s">
        <v>343</v>
      </c>
      <c r="B58" s="175" t="s">
        <v>342</v>
      </c>
      <c r="C58" s="176">
        <v>15957.23</v>
      </c>
      <c r="D58" s="176">
        <v>38819.8</v>
      </c>
      <c r="E58" s="176">
        <v>26675</v>
      </c>
      <c r="F58" s="131">
        <v>19210.7</v>
      </c>
      <c r="G58" s="68">
        <v>25000</v>
      </c>
      <c r="H58" s="131">
        <v>21964.67</v>
      </c>
      <c r="I58" s="131">
        <v>20000</v>
      </c>
    </row>
    <row r="59" spans="1:9" ht="13" customHeight="1">
      <c r="A59" s="174" t="s">
        <v>341</v>
      </c>
      <c r="B59" s="175" t="s">
        <v>340</v>
      </c>
      <c r="C59" s="176">
        <v>245</v>
      </c>
      <c r="D59" s="176">
        <v>1614.25</v>
      </c>
      <c r="E59" s="176">
        <v>26501</v>
      </c>
      <c r="F59" s="131">
        <v>4067.35</v>
      </c>
      <c r="G59" s="68">
        <v>500</v>
      </c>
      <c r="H59" s="131">
        <v>1354.6</v>
      </c>
      <c r="I59" s="131">
        <v>500</v>
      </c>
    </row>
    <row r="60" spans="1:9" ht="13" customHeight="1">
      <c r="A60" s="174"/>
      <c r="B60" s="178" t="s">
        <v>407</v>
      </c>
      <c r="C60" s="176">
        <f aca="true" t="shared" si="8" ref="C60:G60">SUM(C55:C59)</f>
        <v>22397.23</v>
      </c>
      <c r="D60" s="176">
        <f t="shared" si="8"/>
        <v>57612.100000000006</v>
      </c>
      <c r="E60" s="176">
        <f t="shared" si="8"/>
        <v>64616</v>
      </c>
      <c r="F60" s="176">
        <f t="shared" si="8"/>
        <v>30218.05</v>
      </c>
      <c r="G60" s="176">
        <f t="shared" si="8"/>
        <v>58100</v>
      </c>
      <c r="H60" s="176">
        <f>SUM(H55:H59)</f>
        <v>73374.27</v>
      </c>
      <c r="I60" s="176">
        <f>SUM(I55:I59)</f>
        <v>56700</v>
      </c>
    </row>
    <row r="61" spans="1:9" ht="13" customHeight="1">
      <c r="A61" s="174"/>
      <c r="B61" s="179"/>
      <c r="C61" s="176"/>
      <c r="D61" s="176"/>
      <c r="E61" s="176"/>
      <c r="F61" s="176"/>
      <c r="G61" s="68"/>
      <c r="H61"/>
      <c r="I61"/>
    </row>
    <row r="62" spans="1:9" ht="13" customHeight="1">
      <c r="A62" s="56" t="s">
        <v>37</v>
      </c>
      <c r="B62" s="56" t="s">
        <v>25</v>
      </c>
      <c r="C62" s="172">
        <v>2012</v>
      </c>
      <c r="D62" s="172">
        <v>2013</v>
      </c>
      <c r="E62" s="172">
        <v>2014</v>
      </c>
      <c r="F62" s="172">
        <v>2015</v>
      </c>
      <c r="G62" s="56" t="s">
        <v>530</v>
      </c>
      <c r="H62" s="56" t="s">
        <v>547</v>
      </c>
      <c r="I62" s="56" t="s">
        <v>546</v>
      </c>
    </row>
    <row r="63" spans="1:9" ht="13" customHeight="1">
      <c r="A63" s="174" t="s">
        <v>209</v>
      </c>
      <c r="B63" s="175" t="s">
        <v>208</v>
      </c>
      <c r="C63" s="184">
        <v>6938</v>
      </c>
      <c r="D63" s="184">
        <v>12250.74</v>
      </c>
      <c r="E63" s="184">
        <v>11014</v>
      </c>
      <c r="F63" s="131">
        <v>11229.7</v>
      </c>
      <c r="G63" s="68">
        <v>9000</v>
      </c>
      <c r="H63" s="131">
        <v>10355.3</v>
      </c>
      <c r="I63" s="131">
        <v>10000</v>
      </c>
    </row>
    <row r="64" spans="1:9" ht="13" customHeight="1">
      <c r="A64" s="174" t="s">
        <v>281</v>
      </c>
      <c r="B64" s="175" t="s">
        <v>280</v>
      </c>
      <c r="C64" s="184">
        <v>28436.74</v>
      </c>
      <c r="D64" s="184">
        <v>128071.61</v>
      </c>
      <c r="E64" s="184">
        <v>84032</v>
      </c>
      <c r="F64" s="131">
        <v>91130.83</v>
      </c>
      <c r="G64" s="68">
        <v>35000</v>
      </c>
      <c r="H64" s="131">
        <v>44021.79</v>
      </c>
      <c r="I64" s="131">
        <v>40000</v>
      </c>
    </row>
    <row r="65" spans="1:9" ht="13" customHeight="1">
      <c r="A65" s="174" t="s">
        <v>279</v>
      </c>
      <c r="B65" s="175" t="s">
        <v>278</v>
      </c>
      <c r="C65" s="184">
        <v>31.68</v>
      </c>
      <c r="D65" s="184">
        <v>2979</v>
      </c>
      <c r="E65" s="184">
        <v>3034</v>
      </c>
      <c r="F65" s="131">
        <v>3809.25</v>
      </c>
      <c r="G65" s="68">
        <v>1000</v>
      </c>
      <c r="H65" s="131">
        <v>4008.57</v>
      </c>
      <c r="I65" s="131">
        <v>2000</v>
      </c>
    </row>
    <row r="66" spans="1:9" ht="13" customHeight="1">
      <c r="A66" s="174" t="s">
        <v>277</v>
      </c>
      <c r="B66" s="175" t="s">
        <v>276</v>
      </c>
      <c r="C66" s="184">
        <v>-349.47</v>
      </c>
      <c r="D66" s="184">
        <v>4934.75</v>
      </c>
      <c r="E66" s="184">
        <v>5468</v>
      </c>
      <c r="F66" s="131">
        <v>8423.39</v>
      </c>
      <c r="G66" s="68">
        <v>2000</v>
      </c>
      <c r="H66" s="131">
        <v>6154.22</v>
      </c>
      <c r="I66" s="131">
        <v>5000</v>
      </c>
    </row>
    <row r="67" spans="1:9" ht="13" customHeight="1">
      <c r="A67" s="174" t="s">
        <v>275</v>
      </c>
      <c r="B67" s="175" t="s">
        <v>274</v>
      </c>
      <c r="C67" s="184">
        <v>4560</v>
      </c>
      <c r="D67" s="184">
        <v>6400</v>
      </c>
      <c r="E67" s="184">
        <v>6050</v>
      </c>
      <c r="F67" s="131">
        <v>6200</v>
      </c>
      <c r="G67" s="68">
        <v>4500</v>
      </c>
      <c r="H67" s="131">
        <v>5750</v>
      </c>
      <c r="I67" s="131">
        <v>7000</v>
      </c>
    </row>
    <row r="68" spans="1:9" ht="13" customHeight="1">
      <c r="A68" s="174" t="s">
        <v>273</v>
      </c>
      <c r="B68" s="175" t="s">
        <v>272</v>
      </c>
      <c r="C68" s="184">
        <v>524</v>
      </c>
      <c r="D68" s="184">
        <v>936</v>
      </c>
      <c r="E68" s="184">
        <v>852</v>
      </c>
      <c r="F68" s="131">
        <v>764</v>
      </c>
      <c r="G68" s="68">
        <v>500</v>
      </c>
      <c r="H68" s="131">
        <v>640</v>
      </c>
      <c r="I68" s="131">
        <v>600</v>
      </c>
    </row>
    <row r="69" spans="1:9" ht="13" customHeight="1">
      <c r="A69" s="174" t="s">
        <v>271</v>
      </c>
      <c r="B69" s="175" t="s">
        <v>315</v>
      </c>
      <c r="C69" s="184">
        <v>2850</v>
      </c>
      <c r="D69" s="184">
        <v>5490</v>
      </c>
      <c r="E69" s="184">
        <v>6400</v>
      </c>
      <c r="F69" s="131">
        <v>1140</v>
      </c>
      <c r="G69" s="68">
        <v>3500</v>
      </c>
      <c r="H69" s="131">
        <v>2000</v>
      </c>
      <c r="I69" s="131">
        <v>3500</v>
      </c>
    </row>
    <row r="70" spans="1:9" ht="13" customHeight="1">
      <c r="A70" s="174" t="s">
        <v>314</v>
      </c>
      <c r="B70" s="175" t="s">
        <v>313</v>
      </c>
      <c r="C70" s="184"/>
      <c r="D70" s="184">
        <v>50</v>
      </c>
      <c r="E70" s="184">
        <v>2700</v>
      </c>
      <c r="F70" s="131">
        <v>3050</v>
      </c>
      <c r="G70" s="68">
        <v>1500</v>
      </c>
      <c r="H70" s="131">
        <v>3050</v>
      </c>
      <c r="I70" s="131">
        <v>1000</v>
      </c>
    </row>
    <row r="71" spans="1:9" ht="13" customHeight="1">
      <c r="A71" s="174" t="s">
        <v>312</v>
      </c>
      <c r="B71" s="175" t="s">
        <v>311</v>
      </c>
      <c r="C71" s="184">
        <v>8750</v>
      </c>
      <c r="D71" s="184">
        <v>4025</v>
      </c>
      <c r="E71" s="184">
        <v>9200</v>
      </c>
      <c r="F71" s="131">
        <v>5150</v>
      </c>
      <c r="G71" s="68">
        <v>4000</v>
      </c>
      <c r="H71" s="131">
        <v>9910</v>
      </c>
      <c r="I71" s="131">
        <v>5000</v>
      </c>
    </row>
    <row r="72" spans="1:9" ht="13" customHeight="1">
      <c r="A72" s="174" t="s">
        <v>309</v>
      </c>
      <c r="B72" s="175" t="s">
        <v>308</v>
      </c>
      <c r="C72" s="184">
        <v>196.7</v>
      </c>
      <c r="D72" s="184">
        <v>130</v>
      </c>
      <c r="E72" s="184">
        <v>73</v>
      </c>
      <c r="F72" s="131">
        <v>33</v>
      </c>
      <c r="G72" s="68">
        <v>25</v>
      </c>
      <c r="H72" s="131">
        <v>80.75</v>
      </c>
      <c r="I72" s="131">
        <v>50</v>
      </c>
    </row>
    <row r="73" spans="1:9" ht="13" customHeight="1">
      <c r="A73" s="174" t="s">
        <v>307</v>
      </c>
      <c r="B73" s="175" t="s">
        <v>306</v>
      </c>
      <c r="C73" s="184"/>
      <c r="D73" s="184">
        <v>0</v>
      </c>
      <c r="E73" s="184"/>
      <c r="F73" s="131">
        <v>0</v>
      </c>
      <c r="G73" s="68"/>
      <c r="H73" s="131"/>
      <c r="I73" s="131"/>
    </row>
    <row r="74" spans="1:9" ht="13" customHeight="1">
      <c r="A74" s="174" t="s">
        <v>291</v>
      </c>
      <c r="B74" s="175" t="s">
        <v>290</v>
      </c>
      <c r="C74" s="184"/>
      <c r="D74" s="184">
        <v>0</v>
      </c>
      <c r="E74" s="184"/>
      <c r="F74" s="131">
        <v>0</v>
      </c>
      <c r="G74" s="68"/>
      <c r="H74" s="131"/>
      <c r="I74" s="131"/>
    </row>
    <row r="75" spans="1:9" ht="13" customHeight="1">
      <c r="A75" s="174" t="s">
        <v>289</v>
      </c>
      <c r="B75" s="175" t="s">
        <v>288</v>
      </c>
      <c r="C75" s="184">
        <v>65</v>
      </c>
      <c r="D75" s="184">
        <v>50</v>
      </c>
      <c r="E75" s="184"/>
      <c r="F75" s="131">
        <v>0</v>
      </c>
      <c r="G75" s="68"/>
      <c r="H75" s="131">
        <v>50</v>
      </c>
      <c r="I75" s="131">
        <v>50</v>
      </c>
    </row>
    <row r="76" spans="1:9" ht="13" customHeight="1">
      <c r="A76" s="174"/>
      <c r="B76" s="178" t="s">
        <v>408</v>
      </c>
      <c r="C76" s="184">
        <f aca="true" t="shared" si="9" ref="C76:G76">SUM(C63:C75)</f>
        <v>52002.65</v>
      </c>
      <c r="D76" s="184">
        <f t="shared" si="9"/>
        <v>165317.1</v>
      </c>
      <c r="E76" s="184">
        <f t="shared" si="9"/>
        <v>128823</v>
      </c>
      <c r="F76" s="184">
        <f t="shared" si="9"/>
        <v>130930.17</v>
      </c>
      <c r="G76" s="176">
        <f t="shared" si="9"/>
        <v>61025</v>
      </c>
      <c r="H76" s="184">
        <f>SUM(H63:H75)</f>
        <v>86020.63</v>
      </c>
      <c r="I76" s="184">
        <f>SUM(I63:I75)</f>
        <v>74200</v>
      </c>
    </row>
    <row r="77" spans="1:9" ht="12" customHeight="1">
      <c r="A77" s="174"/>
      <c r="B77" s="179"/>
      <c r="C77" s="185"/>
      <c r="D77" s="184"/>
      <c r="E77" s="184"/>
      <c r="F77" s="184"/>
      <c r="G77" s="68"/>
      <c r="H77" s="184"/>
      <c r="I77" s="184"/>
    </row>
    <row r="78" spans="1:9" ht="13" customHeight="1">
      <c r="A78" s="56" t="s">
        <v>37</v>
      </c>
      <c r="B78" s="56" t="s">
        <v>26</v>
      </c>
      <c r="C78" s="172">
        <v>2012</v>
      </c>
      <c r="D78" s="172">
        <v>2013</v>
      </c>
      <c r="E78" s="172">
        <v>2014</v>
      </c>
      <c r="F78" s="172">
        <v>2015</v>
      </c>
      <c r="G78" s="56" t="s">
        <v>530</v>
      </c>
      <c r="H78" s="56" t="s">
        <v>547</v>
      </c>
      <c r="I78" s="56" t="s">
        <v>546</v>
      </c>
    </row>
    <row r="79" spans="1:9" ht="13" customHeight="1">
      <c r="A79" s="174" t="s">
        <v>287</v>
      </c>
      <c r="B79" s="175" t="s">
        <v>533</v>
      </c>
      <c r="C79" s="184">
        <v>3335.13</v>
      </c>
      <c r="D79" s="184">
        <v>3104.2</v>
      </c>
      <c r="E79" s="184">
        <v>4404</v>
      </c>
      <c r="F79" s="68">
        <v>3871.75</v>
      </c>
      <c r="G79" s="68">
        <v>2000</v>
      </c>
      <c r="H79" s="176">
        <v>2375.6</v>
      </c>
      <c r="I79" s="176">
        <v>2000</v>
      </c>
    </row>
    <row r="80" spans="1:9" ht="13" customHeight="1">
      <c r="A80" s="174" t="s">
        <v>286</v>
      </c>
      <c r="B80" s="175" t="s">
        <v>255</v>
      </c>
      <c r="C80" s="184">
        <v>1418</v>
      </c>
      <c r="D80" s="184">
        <v>3116.23</v>
      </c>
      <c r="E80" s="184">
        <v>6647</v>
      </c>
      <c r="F80" s="68">
        <v>6847.79</v>
      </c>
      <c r="G80" s="68">
        <v>2000</v>
      </c>
      <c r="H80" s="176">
        <v>2758.7</v>
      </c>
      <c r="I80" s="176">
        <v>2000</v>
      </c>
    </row>
    <row r="81" spans="1:9" ht="13" customHeight="1">
      <c r="A81" s="174"/>
      <c r="B81" s="178" t="s">
        <v>409</v>
      </c>
      <c r="C81" s="184">
        <f aca="true" t="shared" si="10" ref="C81:G81">SUM(C79:C80)</f>
        <v>4753.13</v>
      </c>
      <c r="D81" s="184">
        <f t="shared" si="10"/>
        <v>6220.43</v>
      </c>
      <c r="E81" s="184">
        <f t="shared" si="10"/>
        <v>11051</v>
      </c>
      <c r="F81" s="184">
        <f t="shared" si="10"/>
        <v>10719.54</v>
      </c>
      <c r="G81" s="176">
        <f t="shared" si="10"/>
        <v>4000</v>
      </c>
      <c r="H81" s="184">
        <f>SUM(H79:H80)</f>
        <v>5134.299999999999</v>
      </c>
      <c r="I81" s="184">
        <f>SUM(I79:I80)</f>
        <v>4000</v>
      </c>
    </row>
    <row r="82" spans="1:9" ht="13" customHeight="1">
      <c r="A82" s="174"/>
      <c r="B82" s="179"/>
      <c r="C82" s="184"/>
      <c r="D82" s="184"/>
      <c r="E82" s="184"/>
      <c r="F82" s="184"/>
      <c r="G82" s="68"/>
      <c r="H82" s="184"/>
      <c r="I82" s="184"/>
    </row>
    <row r="83" spans="1:9" ht="13" customHeight="1">
      <c r="A83" s="56" t="s">
        <v>37</v>
      </c>
      <c r="B83" s="56" t="s">
        <v>252</v>
      </c>
      <c r="C83" s="172">
        <v>2012</v>
      </c>
      <c r="D83" s="172">
        <v>2013</v>
      </c>
      <c r="E83" s="172">
        <v>2014</v>
      </c>
      <c r="F83" s="172">
        <v>2015</v>
      </c>
      <c r="G83" s="56" t="s">
        <v>530</v>
      </c>
      <c r="H83" s="56" t="s">
        <v>547</v>
      </c>
      <c r="I83" s="56" t="s">
        <v>546</v>
      </c>
    </row>
    <row r="84" spans="1:9" ht="13" customHeight="1">
      <c r="A84" s="174"/>
      <c r="B84" s="175" t="s">
        <v>254</v>
      </c>
      <c r="C84" s="176"/>
      <c r="D84" s="176">
        <v>0</v>
      </c>
      <c r="E84" s="176"/>
      <c r="F84" s="176">
        <v>0</v>
      </c>
      <c r="G84" s="68">
        <v>0</v>
      </c>
      <c r="H84" s="195">
        <v>0</v>
      </c>
      <c r="I84" s="195">
        <v>0</v>
      </c>
    </row>
    <row r="85" spans="1:9" ht="13" customHeight="1">
      <c r="A85" s="174" t="s">
        <v>253</v>
      </c>
      <c r="B85" s="175" t="s">
        <v>252</v>
      </c>
      <c r="C85" s="176"/>
      <c r="D85" s="176">
        <v>0</v>
      </c>
      <c r="E85" s="176"/>
      <c r="F85" s="176">
        <v>0</v>
      </c>
      <c r="G85" s="68">
        <v>0</v>
      </c>
      <c r="H85" s="195">
        <v>0</v>
      </c>
      <c r="I85" s="195">
        <v>0</v>
      </c>
    </row>
    <row r="86" spans="1:9" ht="13" customHeight="1">
      <c r="A86" s="174"/>
      <c r="B86" s="178" t="s">
        <v>410</v>
      </c>
      <c r="C86" s="176">
        <f>SUM(C84:C85)</f>
        <v>0</v>
      </c>
      <c r="D86" s="176">
        <f>SUM(D84:D85)</f>
        <v>0</v>
      </c>
      <c r="E86" s="176">
        <f aca="true" t="shared" si="11" ref="E86:G86">SUM(E84:E85)</f>
        <v>0</v>
      </c>
      <c r="F86" s="176">
        <f t="shared" si="11"/>
        <v>0</v>
      </c>
      <c r="G86" s="176">
        <f t="shared" si="11"/>
        <v>0</v>
      </c>
      <c r="H86" s="176">
        <f>SUM(H84:H85)</f>
        <v>0</v>
      </c>
      <c r="I86" s="176">
        <f>SUM(I84:I85)</f>
        <v>0</v>
      </c>
    </row>
    <row r="87" spans="1:9" ht="13" customHeight="1">
      <c r="A87" s="174"/>
      <c r="B87" s="186"/>
      <c r="C87" s="181"/>
      <c r="D87" s="176"/>
      <c r="E87" s="176"/>
      <c r="F87" s="176"/>
      <c r="G87" s="68"/>
      <c r="H87" s="176"/>
      <c r="I87" s="176"/>
    </row>
    <row r="88" spans="1:9" ht="13" customHeight="1">
      <c r="A88" s="56" t="s">
        <v>37</v>
      </c>
      <c r="B88" s="56" t="s">
        <v>182</v>
      </c>
      <c r="C88" s="172">
        <v>2012</v>
      </c>
      <c r="D88" s="172">
        <v>2013</v>
      </c>
      <c r="E88" s="172">
        <v>2014</v>
      </c>
      <c r="F88" s="172">
        <v>2015</v>
      </c>
      <c r="G88" s="56" t="s">
        <v>530</v>
      </c>
      <c r="H88" s="56" t="s">
        <v>547</v>
      </c>
      <c r="I88" s="56" t="s">
        <v>546</v>
      </c>
    </row>
    <row r="89" spans="1:9" ht="13" customHeight="1">
      <c r="A89" s="174"/>
      <c r="B89" s="186"/>
      <c r="C89" s="187">
        <f>SUM(C86+C81+C76+C60+C52+C42+C36+C32+C27+C22+C14+C8)</f>
        <v>2144470.08</v>
      </c>
      <c r="D89" s="187">
        <f>SUM(D86+D81+D76+D60+D52+D42+D36+D32+D27+D22+D14+D8)</f>
        <v>2410635.29</v>
      </c>
      <c r="E89" s="187"/>
      <c r="F89" s="187">
        <f>SUM(H86+F81+F76+F60+F52+F42+F36+F32+F27+F22+F14+F8)</f>
        <v>2477689.1999999997</v>
      </c>
      <c r="G89" s="187">
        <f>SUM(I86+G81+G76+G60+G52+G42+G36+G32+G27+G22+G14+G8)</f>
        <v>2259675</v>
      </c>
      <c r="H89" s="187">
        <f>SUM(G86+H81+H76+H60+H52+H42+H36+H32+H27+H22+H14+H8)</f>
        <v>2543258.73</v>
      </c>
      <c r="I89" s="187">
        <f>SUM(H86+I81+I76+I60+I52+I42+I36+I32+I27+I22+I14+I8)</f>
        <v>2335100</v>
      </c>
    </row>
    <row r="90" spans="1:9" ht="13" customHeight="1">
      <c r="A90" s="56" t="s">
        <v>37</v>
      </c>
      <c r="B90" s="56" t="s">
        <v>178</v>
      </c>
      <c r="C90" s="172">
        <v>2012</v>
      </c>
      <c r="D90" s="172">
        <v>2013</v>
      </c>
      <c r="E90" s="172">
        <v>2014</v>
      </c>
      <c r="F90" s="172">
        <v>2015</v>
      </c>
      <c r="G90" s="56" t="s">
        <v>530</v>
      </c>
      <c r="H90" s="56" t="s">
        <v>547</v>
      </c>
      <c r="I90" s="56" t="s">
        <v>546</v>
      </c>
    </row>
    <row r="91" s="188" customFormat="1" ht="13" customHeight="1">
      <c r="A91" s="89"/>
    </row>
    <row r="92" spans="1:9" ht="13" customHeight="1">
      <c r="A92" s="174"/>
      <c r="B92" s="133" t="s">
        <v>453</v>
      </c>
      <c r="C92" s="176">
        <v>936744.62</v>
      </c>
      <c r="D92" s="176">
        <v>1088500</v>
      </c>
      <c r="E92" s="184">
        <v>1489787.15</v>
      </c>
      <c r="F92" s="131">
        <v>2062086</v>
      </c>
      <c r="G92" s="131">
        <v>2068000</v>
      </c>
      <c r="H92" s="131">
        <v>2254437.49</v>
      </c>
      <c r="I92" s="131">
        <v>2265210</v>
      </c>
    </row>
  </sheetData>
  <printOptions gridLines="1" horizontalCentered="1"/>
  <pageMargins left="0" right="0" top="1.5" bottom="1" header="1" footer="0.5"/>
  <pageSetup fitToHeight="0" fitToWidth="1" horizontalDpi="600" verticalDpi="600" orientation="landscape" scale="85"/>
  <headerFooter>
    <oddHeader>&amp;C&amp;"Times New Roman,Bold"&amp;12&amp;K000000General Fund - Revenues_x000D_&amp;"Geneva,Regular"&amp;10_x000D_</oddHead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150" zoomScaleNormal="150" zoomScalePageLayoutView="150" workbookViewId="0" topLeftCell="A1">
      <selection activeCell="G25" sqref="G25"/>
    </sheetView>
  </sheetViews>
  <sheetFormatPr defaultColWidth="8.75390625" defaultRowHeight="12.75"/>
  <cols>
    <col min="1" max="1" width="8.75390625" style="2" customWidth="1"/>
    <col min="2" max="2" width="21.25390625" style="2" bestFit="1" customWidth="1"/>
    <col min="3" max="5" width="8.75390625" style="2" customWidth="1"/>
    <col min="6" max="6" width="10.00390625" style="2" bestFit="1" customWidth="1"/>
    <col min="7" max="7" width="10.875" style="26" bestFit="1" customWidth="1"/>
    <col min="8" max="8" width="12.75390625" style="29" bestFit="1" customWidth="1"/>
    <col min="9" max="9" width="12.75390625" style="29" customWidth="1"/>
    <col min="12" max="16384" width="8.75390625" style="2" customWidth="1"/>
  </cols>
  <sheetData>
    <row r="1" spans="1:11" s="49" customFormat="1" ht="12.75">
      <c r="A1" s="47" t="s">
        <v>37</v>
      </c>
      <c r="B1" s="47" t="s">
        <v>33</v>
      </c>
      <c r="C1" s="39">
        <v>2012</v>
      </c>
      <c r="D1" s="39">
        <v>2013</v>
      </c>
      <c r="E1" s="39">
        <v>2014</v>
      </c>
      <c r="F1" s="39">
        <v>2015</v>
      </c>
      <c r="G1" s="56" t="s">
        <v>530</v>
      </c>
      <c r="H1" s="56" t="s">
        <v>547</v>
      </c>
      <c r="I1" s="47" t="s">
        <v>546</v>
      </c>
      <c r="J1"/>
      <c r="K1"/>
    </row>
    <row r="2" spans="1:11" ht="12.75">
      <c r="A2" s="49" t="s">
        <v>176</v>
      </c>
      <c r="B2" s="49" t="s">
        <v>82</v>
      </c>
      <c r="C2" s="26">
        <v>6180.32</v>
      </c>
      <c r="D2" s="22">
        <v>6175</v>
      </c>
      <c r="E2" s="22">
        <v>10239.35</v>
      </c>
      <c r="F2" s="26">
        <v>7146.67</v>
      </c>
      <c r="G2" s="26">
        <v>7000</v>
      </c>
      <c r="H2" s="26">
        <v>3910</v>
      </c>
      <c r="I2" s="26">
        <v>3900</v>
      </c>
      <c r="K2" s="2"/>
    </row>
    <row r="3" spans="1:11" ht="12.75">
      <c r="A3" s="49" t="s">
        <v>189</v>
      </c>
      <c r="B3" s="49" t="s">
        <v>249</v>
      </c>
      <c r="C3" s="26">
        <v>3135.52</v>
      </c>
      <c r="D3" s="22">
        <v>2946.3</v>
      </c>
      <c r="E3" s="22">
        <v>1644.18</v>
      </c>
      <c r="F3" s="26">
        <v>2417.24</v>
      </c>
      <c r="G3" s="26">
        <v>3000</v>
      </c>
      <c r="H3" s="26">
        <v>2563.5</v>
      </c>
      <c r="I3" s="26">
        <v>3200</v>
      </c>
      <c r="K3" s="2"/>
    </row>
    <row r="4" spans="1:11" ht="12.75">
      <c r="A4" s="49" t="s">
        <v>364</v>
      </c>
      <c r="B4" s="49" t="s">
        <v>239</v>
      </c>
      <c r="C4" s="26">
        <v>147</v>
      </c>
      <c r="D4" s="22">
        <v>1750</v>
      </c>
      <c r="E4" s="22">
        <v>1650</v>
      </c>
      <c r="F4" s="26">
        <v>400</v>
      </c>
      <c r="G4" s="26">
        <v>2000</v>
      </c>
      <c r="H4" s="26">
        <v>1097.5</v>
      </c>
      <c r="I4" s="26">
        <v>2000</v>
      </c>
      <c r="K4" s="2"/>
    </row>
    <row r="5" spans="1:11" ht="12.75">
      <c r="A5" s="49" t="s">
        <v>35</v>
      </c>
      <c r="B5" s="49" t="s">
        <v>242</v>
      </c>
      <c r="C5" s="26">
        <v>9655.72</v>
      </c>
      <c r="D5" s="22">
        <v>9506.27</v>
      </c>
      <c r="E5" s="22">
        <v>12067.48</v>
      </c>
      <c r="F5" s="26">
        <v>11895.75</v>
      </c>
      <c r="G5" s="26">
        <v>12500</v>
      </c>
      <c r="H5" s="26">
        <v>11035.03</v>
      </c>
      <c r="I5" s="26">
        <v>12500</v>
      </c>
      <c r="K5" s="2"/>
    </row>
    <row r="6" spans="1:11" ht="12.75">
      <c r="A6" s="49" t="s">
        <v>80</v>
      </c>
      <c r="B6" s="49" t="s">
        <v>66</v>
      </c>
      <c r="C6" s="26">
        <v>10075</v>
      </c>
      <c r="D6" s="22">
        <v>9350</v>
      </c>
      <c r="E6" s="22">
        <v>8390</v>
      </c>
      <c r="F6" s="26">
        <v>9930</v>
      </c>
      <c r="G6" s="26">
        <v>10300</v>
      </c>
      <c r="H6" s="26">
        <v>9600</v>
      </c>
      <c r="I6" s="26">
        <v>10300</v>
      </c>
      <c r="K6" s="2"/>
    </row>
    <row r="7" spans="1:11" ht="12.75">
      <c r="A7" s="49" t="s">
        <v>81</v>
      </c>
      <c r="B7" s="49" t="s">
        <v>169</v>
      </c>
      <c r="C7" s="26">
        <v>1309.75</v>
      </c>
      <c r="D7" s="22">
        <v>1191.4</v>
      </c>
      <c r="E7" s="22">
        <v>1016.5</v>
      </c>
      <c r="F7" s="26">
        <v>2184</v>
      </c>
      <c r="G7" s="26">
        <v>2500</v>
      </c>
      <c r="H7" s="26">
        <v>1328</v>
      </c>
      <c r="I7" s="26">
        <v>2500</v>
      </c>
      <c r="K7" s="2"/>
    </row>
    <row r="8" spans="1:11" ht="12.75">
      <c r="A8" s="49" t="s">
        <v>225</v>
      </c>
      <c r="B8" s="49" t="s">
        <v>536</v>
      </c>
      <c r="C8" s="26">
        <v>11439.16</v>
      </c>
      <c r="D8" s="22">
        <v>20947.54</v>
      </c>
      <c r="E8" s="22">
        <v>7516.58</v>
      </c>
      <c r="F8" s="26">
        <v>4775.58</v>
      </c>
      <c r="G8" s="26">
        <v>5500</v>
      </c>
      <c r="H8" s="26">
        <v>6779.14</v>
      </c>
      <c r="I8" s="26">
        <v>7000</v>
      </c>
      <c r="K8" s="2"/>
    </row>
    <row r="9" spans="1:11" ht="12.75">
      <c r="A9" s="49" t="s">
        <v>63</v>
      </c>
      <c r="B9" s="72" t="s">
        <v>228</v>
      </c>
      <c r="C9" s="26">
        <v>0</v>
      </c>
      <c r="D9" s="22">
        <v>286.48</v>
      </c>
      <c r="E9" s="22">
        <v>141.82</v>
      </c>
      <c r="F9" s="26">
        <v>130.67</v>
      </c>
      <c r="G9" s="26">
        <v>250</v>
      </c>
      <c r="H9" s="26">
        <v>181.5</v>
      </c>
      <c r="I9" s="26">
        <v>250</v>
      </c>
      <c r="J9" s="26"/>
      <c r="K9" s="2"/>
    </row>
    <row r="10" spans="1:11" ht="12.75">
      <c r="A10" s="49" t="s">
        <v>114</v>
      </c>
      <c r="B10" s="49" t="s">
        <v>127</v>
      </c>
      <c r="C10" s="26">
        <v>4426.92</v>
      </c>
      <c r="D10" s="22">
        <v>12917.68</v>
      </c>
      <c r="E10" s="22">
        <v>16862.43</v>
      </c>
      <c r="F10" s="26">
        <v>7254.22</v>
      </c>
      <c r="G10" s="26">
        <v>15000</v>
      </c>
      <c r="H10" s="26">
        <v>15299.64</v>
      </c>
      <c r="I10" s="26">
        <v>17000</v>
      </c>
      <c r="K10" s="2"/>
    </row>
    <row r="11" spans="1:10" s="30" customFormat="1" ht="12.75">
      <c r="A11" s="52" t="s">
        <v>229</v>
      </c>
      <c r="B11" s="72" t="s">
        <v>5</v>
      </c>
      <c r="C11" s="34">
        <v>6899.64</v>
      </c>
      <c r="D11" s="57">
        <v>13544.38</v>
      </c>
      <c r="E11" s="57">
        <v>2767.2</v>
      </c>
      <c r="F11" s="26">
        <v>900</v>
      </c>
      <c r="G11" s="34">
        <v>3000</v>
      </c>
      <c r="H11" s="34">
        <v>0</v>
      </c>
      <c r="I11" s="34">
        <v>1000</v>
      </c>
      <c r="J11"/>
    </row>
    <row r="12" spans="1:11" ht="12.75">
      <c r="A12" s="49" t="s">
        <v>115</v>
      </c>
      <c r="B12" s="49" t="s">
        <v>537</v>
      </c>
      <c r="C12" s="26">
        <v>4041.95</v>
      </c>
      <c r="D12" s="22">
        <v>8644</v>
      </c>
      <c r="E12" s="22">
        <v>8551.17</v>
      </c>
      <c r="F12" s="26">
        <v>3522.86</v>
      </c>
      <c r="G12" s="26">
        <v>9000</v>
      </c>
      <c r="H12" s="26">
        <v>6421.84</v>
      </c>
      <c r="I12" s="26">
        <v>9000</v>
      </c>
      <c r="K12" s="2"/>
    </row>
    <row r="13" spans="1:11" ht="12.75">
      <c r="A13" s="49" t="s">
        <v>94</v>
      </c>
      <c r="B13" s="49" t="s">
        <v>192</v>
      </c>
      <c r="C13" s="26">
        <v>170.41</v>
      </c>
      <c r="D13" s="22">
        <v>609.64</v>
      </c>
      <c r="E13" s="22">
        <v>725.05</v>
      </c>
      <c r="F13" s="26">
        <v>709.6</v>
      </c>
      <c r="G13" s="26">
        <v>800</v>
      </c>
      <c r="H13" s="26">
        <v>708.59</v>
      </c>
      <c r="I13" s="26">
        <v>800</v>
      </c>
      <c r="K13" s="2"/>
    </row>
    <row r="14" spans="1:11" ht="12.75">
      <c r="A14" s="49" t="s">
        <v>292</v>
      </c>
      <c r="B14" s="49" t="s">
        <v>297</v>
      </c>
      <c r="C14" s="26">
        <v>1500</v>
      </c>
      <c r="D14" s="22">
        <v>3699</v>
      </c>
      <c r="E14" s="22">
        <v>3520</v>
      </c>
      <c r="F14" s="26">
        <v>2270</v>
      </c>
      <c r="G14" s="26">
        <v>3600</v>
      </c>
      <c r="H14" s="26">
        <v>3599</v>
      </c>
      <c r="I14" s="26">
        <v>3600</v>
      </c>
      <c r="K14" s="2"/>
    </row>
    <row r="15" spans="1:11" ht="12.75">
      <c r="A15" s="49" t="s">
        <v>95</v>
      </c>
      <c r="B15" s="49" t="s">
        <v>377</v>
      </c>
      <c r="C15" s="26">
        <v>799.32</v>
      </c>
      <c r="D15" s="22">
        <v>1539.58</v>
      </c>
      <c r="E15" s="22">
        <v>294.5</v>
      </c>
      <c r="F15" s="26">
        <v>843.55</v>
      </c>
      <c r="G15" s="26">
        <v>1000</v>
      </c>
      <c r="H15" s="26">
        <v>414</v>
      </c>
      <c r="I15" s="26">
        <v>1000</v>
      </c>
      <c r="K15" s="2"/>
    </row>
    <row r="16" spans="1:11" ht="12.75">
      <c r="A16" s="49" t="s">
        <v>88</v>
      </c>
      <c r="B16" s="49" t="s">
        <v>145</v>
      </c>
      <c r="C16" s="26">
        <v>43131.24</v>
      </c>
      <c r="D16" s="22">
        <v>43721.2</v>
      </c>
      <c r="E16" s="22">
        <v>40726.78</v>
      </c>
      <c r="F16" s="26">
        <v>44589.11</v>
      </c>
      <c r="G16" s="26">
        <v>55000</v>
      </c>
      <c r="H16" s="26">
        <v>45074.78</v>
      </c>
      <c r="I16" s="26">
        <v>60000</v>
      </c>
      <c r="K16" s="2"/>
    </row>
    <row r="17" spans="1:11" ht="12.75">
      <c r="A17" s="49" t="s">
        <v>138</v>
      </c>
      <c r="B17" s="49" t="s">
        <v>105</v>
      </c>
      <c r="C17" s="26">
        <v>6500</v>
      </c>
      <c r="D17" s="22">
        <v>6000</v>
      </c>
      <c r="E17" s="22">
        <v>6000</v>
      </c>
      <c r="F17" s="26">
        <v>5000</v>
      </c>
      <c r="G17" s="26">
        <v>5000</v>
      </c>
      <c r="H17" s="26">
        <v>5000</v>
      </c>
      <c r="I17" s="26">
        <v>5000</v>
      </c>
      <c r="K17" s="2"/>
    </row>
    <row r="18" spans="1:11" ht="12.75">
      <c r="A18" s="49" t="s">
        <v>50</v>
      </c>
      <c r="B18" s="49" t="s">
        <v>237</v>
      </c>
      <c r="C18" s="26">
        <v>1327.32</v>
      </c>
      <c r="D18" s="22">
        <v>1327.32</v>
      </c>
      <c r="E18" s="22">
        <v>1327.32</v>
      </c>
      <c r="F18" s="26">
        <v>1327.32</v>
      </c>
      <c r="G18" s="26">
        <v>1500</v>
      </c>
      <c r="H18" s="26">
        <v>1327.32</v>
      </c>
      <c r="I18" s="26">
        <v>1500</v>
      </c>
      <c r="K18" s="2"/>
    </row>
    <row r="19" spans="1:11" ht="12.75">
      <c r="A19" s="49" t="s">
        <v>67</v>
      </c>
      <c r="B19" s="49" t="s">
        <v>68</v>
      </c>
      <c r="C19" s="26">
        <v>6000</v>
      </c>
      <c r="D19" s="22">
        <v>6000</v>
      </c>
      <c r="E19" s="22">
        <v>6000</v>
      </c>
      <c r="F19" s="26">
        <v>6000</v>
      </c>
      <c r="G19" s="26">
        <v>6000</v>
      </c>
      <c r="H19" s="26">
        <v>6000</v>
      </c>
      <c r="I19" s="26">
        <v>6000</v>
      </c>
      <c r="K19" s="2"/>
    </row>
    <row r="20" spans="1:11" ht="15" customHeight="1">
      <c r="A20" s="49" t="s">
        <v>139</v>
      </c>
      <c r="B20" s="49" t="s">
        <v>136</v>
      </c>
      <c r="C20" s="26"/>
      <c r="D20" s="22">
        <v>0</v>
      </c>
      <c r="E20" s="22"/>
      <c r="F20" s="26">
        <v>10405.72</v>
      </c>
      <c r="G20" s="26">
        <v>5000</v>
      </c>
      <c r="H20" s="102">
        <v>0</v>
      </c>
      <c r="I20" s="26">
        <v>5000</v>
      </c>
      <c r="K20" s="2"/>
    </row>
    <row r="21" spans="1:6" ht="15" customHeight="1">
      <c r="A21" s="49"/>
      <c r="B21" s="49"/>
      <c r="C21" s="51"/>
      <c r="D21" s="26"/>
      <c r="E21" s="26"/>
      <c r="F21" s="24"/>
    </row>
    <row r="22" spans="1:11" ht="15" customHeight="1">
      <c r="A22" s="11"/>
      <c r="B22" s="73" t="s">
        <v>415</v>
      </c>
      <c r="C22" s="53">
        <f aca="true" t="shared" si="0" ref="C22:G22">SUM(C2:C20)</f>
        <v>116739.27</v>
      </c>
      <c r="D22" s="53">
        <f t="shared" si="0"/>
        <v>150155.79</v>
      </c>
      <c r="E22" s="53">
        <f t="shared" si="0"/>
        <v>129440.36000000002</v>
      </c>
      <c r="F22" s="53">
        <f t="shared" si="0"/>
        <v>121702.29000000001</v>
      </c>
      <c r="G22" s="53">
        <f t="shared" si="0"/>
        <v>147950</v>
      </c>
      <c r="H22" s="53">
        <f>SUM(H2:H20)</f>
        <v>120339.84</v>
      </c>
      <c r="I22" s="53">
        <f>SUM(I2:I20)</f>
        <v>151550</v>
      </c>
      <c r="K22" s="2"/>
    </row>
  </sheetData>
  <printOptions gridLines="1"/>
  <pageMargins left="0.5" right="0.5" top="1.5" bottom="1" header="1" footer="0.5"/>
  <pageSetup fitToHeight="1" fitToWidth="1" horizontalDpi="600" verticalDpi="600" orientation="landscape" scale="99"/>
  <headerFooter>
    <oddHeader>&amp;C&amp;"Geneva,Bold"&amp;12&amp;K000000Administration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150" zoomScaleNormal="150" workbookViewId="0" topLeftCell="A5">
      <selection activeCell="H28" sqref="H28"/>
    </sheetView>
  </sheetViews>
  <sheetFormatPr defaultColWidth="10.00390625" defaultRowHeight="12.75"/>
  <cols>
    <col min="1" max="1" width="10.00390625" style="2" customWidth="1"/>
    <col min="2" max="2" width="19.625" style="2" bestFit="1" customWidth="1"/>
    <col min="3" max="3" width="7.75390625" style="2" bestFit="1" customWidth="1"/>
    <col min="4" max="4" width="7.875" style="2" bestFit="1" customWidth="1"/>
    <col min="5" max="5" width="7.875" style="2" customWidth="1"/>
    <col min="6" max="6" width="10.375" style="2" customWidth="1"/>
    <col min="7" max="7" width="10.00390625" style="26" customWidth="1"/>
    <col min="8" max="8" width="11.625" style="26" bestFit="1" customWidth="1"/>
    <col min="9" max="9" width="11.625" style="26" customWidth="1"/>
    <col min="10" max="11" width="10.00390625" style="150" customWidth="1"/>
    <col min="12" max="16384" width="10.00390625" style="2" customWidth="1"/>
  </cols>
  <sheetData>
    <row r="1" spans="1:9" ht="12.75">
      <c r="A1" s="47" t="s">
        <v>37</v>
      </c>
      <c r="B1" s="47" t="s">
        <v>143</v>
      </c>
      <c r="C1" s="39">
        <v>2012</v>
      </c>
      <c r="D1" s="39">
        <v>2013</v>
      </c>
      <c r="E1" s="39">
        <v>2014</v>
      </c>
      <c r="F1" s="39">
        <v>2015</v>
      </c>
      <c r="G1" s="56" t="s">
        <v>530</v>
      </c>
      <c r="H1" s="56" t="s">
        <v>547</v>
      </c>
      <c r="I1" s="47" t="s">
        <v>546</v>
      </c>
    </row>
    <row r="2" spans="1:11" ht="12.75">
      <c r="A2" s="49" t="s">
        <v>104</v>
      </c>
      <c r="B2" s="49" t="s">
        <v>77</v>
      </c>
      <c r="C2" s="22">
        <v>12523.7</v>
      </c>
      <c r="D2" s="22">
        <v>12557.78</v>
      </c>
      <c r="E2" s="22">
        <v>13878.06</v>
      </c>
      <c r="F2" s="71">
        <v>13010.43</v>
      </c>
      <c r="G2" s="26">
        <v>14500</v>
      </c>
      <c r="H2" s="26">
        <v>12726</v>
      </c>
      <c r="I2" s="26">
        <v>14500</v>
      </c>
      <c r="K2" s="2"/>
    </row>
    <row r="3" spans="1:11" ht="12.75">
      <c r="A3" s="49" t="s">
        <v>140</v>
      </c>
      <c r="B3" s="49" t="s">
        <v>499</v>
      </c>
      <c r="C3" s="22">
        <v>1611.38</v>
      </c>
      <c r="D3" s="22">
        <v>1103</v>
      </c>
      <c r="E3" s="22">
        <v>1419.34</v>
      </c>
      <c r="F3" s="71">
        <v>1177.81</v>
      </c>
      <c r="G3" s="26">
        <v>2000</v>
      </c>
      <c r="H3" s="26">
        <v>1298.54</v>
      </c>
      <c r="I3" s="26">
        <v>2000</v>
      </c>
      <c r="K3" s="2"/>
    </row>
    <row r="4" spans="1:11" ht="12.75">
      <c r="A4" s="49" t="s">
        <v>172</v>
      </c>
      <c r="B4" s="49" t="s">
        <v>220</v>
      </c>
      <c r="C4" s="22">
        <v>0</v>
      </c>
      <c r="D4" s="22">
        <v>196.8</v>
      </c>
      <c r="E4" s="22">
        <v>210</v>
      </c>
      <c r="F4" s="71">
        <v>2.54</v>
      </c>
      <c r="G4" s="26">
        <v>350</v>
      </c>
      <c r="H4" s="26">
        <v>28.18</v>
      </c>
      <c r="I4" s="26">
        <v>300</v>
      </c>
      <c r="K4" s="2"/>
    </row>
    <row r="5" spans="1:11" ht="12.75">
      <c r="A5" s="49" t="s">
        <v>116</v>
      </c>
      <c r="B5" s="49" t="s">
        <v>504</v>
      </c>
      <c r="C5" s="22"/>
      <c r="D5" s="22">
        <v>0</v>
      </c>
      <c r="E5" s="22">
        <v>109</v>
      </c>
      <c r="F5" s="71"/>
      <c r="G5" s="26">
        <v>0</v>
      </c>
      <c r="H5" s="26">
        <v>0</v>
      </c>
      <c r="I5" s="26">
        <v>120</v>
      </c>
      <c r="K5" s="2"/>
    </row>
    <row r="6" spans="1:11" ht="12.75">
      <c r="A6" s="54" t="s">
        <v>39</v>
      </c>
      <c r="B6" s="54" t="s">
        <v>102</v>
      </c>
      <c r="C6" s="22">
        <v>1713.18</v>
      </c>
      <c r="D6" s="22">
        <v>1692.49</v>
      </c>
      <c r="E6" s="22">
        <v>1714.98</v>
      </c>
      <c r="F6" s="71">
        <v>1762.19</v>
      </c>
      <c r="G6" s="26">
        <v>1800</v>
      </c>
      <c r="H6" s="26">
        <v>1789.74</v>
      </c>
      <c r="I6" s="26">
        <v>1800</v>
      </c>
      <c r="K6" s="2"/>
    </row>
    <row r="7" spans="1:11" ht="12.75">
      <c r="A7" s="54"/>
      <c r="B7" s="54"/>
      <c r="C7" s="22"/>
      <c r="D7" s="22"/>
      <c r="E7" s="22"/>
      <c r="F7" s="26"/>
      <c r="G7" s="71"/>
      <c r="K7" s="2"/>
    </row>
    <row r="8" spans="1:11" ht="12.75">
      <c r="A8" s="7"/>
      <c r="B8" s="73" t="s">
        <v>398</v>
      </c>
      <c r="C8" s="28">
        <f aca="true" t="shared" si="0" ref="C8:G8">SUM(C2:C6)</f>
        <v>15848.260000000002</v>
      </c>
      <c r="D8" s="3">
        <f t="shared" si="0"/>
        <v>15550.07</v>
      </c>
      <c r="E8" s="3">
        <f t="shared" si="0"/>
        <v>17331.38</v>
      </c>
      <c r="F8" s="3">
        <f t="shared" si="0"/>
        <v>15952.970000000001</v>
      </c>
      <c r="G8" s="3">
        <f t="shared" si="0"/>
        <v>18650</v>
      </c>
      <c r="H8" s="3">
        <f>SUM(H2:H6)</f>
        <v>15842.460000000001</v>
      </c>
      <c r="I8" s="3">
        <f>SUM(I2:I6)</f>
        <v>18720</v>
      </c>
      <c r="K8" s="2"/>
    </row>
    <row r="9" spans="1:10" s="150" customFormat="1" ht="12.75">
      <c r="A9" s="60"/>
      <c r="B9" s="60"/>
      <c r="C9" s="60"/>
      <c r="D9" s="60"/>
      <c r="E9" s="60"/>
      <c r="F9" s="60"/>
      <c r="G9" s="151"/>
      <c r="H9" s="151"/>
      <c r="I9" s="151"/>
      <c r="J9" s="190"/>
    </row>
    <row r="10" spans="1:9" ht="12.75">
      <c r="A10" s="47" t="s">
        <v>37</v>
      </c>
      <c r="B10" s="47" t="s">
        <v>195</v>
      </c>
      <c r="C10" s="39">
        <v>2012</v>
      </c>
      <c r="D10" s="39">
        <v>2013</v>
      </c>
      <c r="E10" s="39">
        <v>2014</v>
      </c>
      <c r="F10" s="39">
        <v>2015</v>
      </c>
      <c r="G10" s="56" t="s">
        <v>530</v>
      </c>
      <c r="H10" s="56" t="s">
        <v>547</v>
      </c>
      <c r="I10" s="47" t="s">
        <v>546</v>
      </c>
    </row>
    <row r="11" spans="1:11" ht="12.75">
      <c r="A11" s="50" t="s">
        <v>121</v>
      </c>
      <c r="B11" s="50" t="s">
        <v>503</v>
      </c>
      <c r="C11" s="22"/>
      <c r="D11" s="22">
        <v>5604</v>
      </c>
      <c r="E11" s="22">
        <v>0</v>
      </c>
      <c r="F11" s="71">
        <v>0</v>
      </c>
      <c r="K11" s="2"/>
    </row>
    <row r="12" spans="1:11" ht="12.75">
      <c r="A12" s="50" t="s">
        <v>51</v>
      </c>
      <c r="B12" s="50" t="s">
        <v>506</v>
      </c>
      <c r="C12" s="22"/>
      <c r="D12" s="22">
        <v>0</v>
      </c>
      <c r="E12" s="22">
        <v>0</v>
      </c>
      <c r="F12" s="71">
        <v>0</v>
      </c>
      <c r="K12" s="2"/>
    </row>
    <row r="13" spans="1:11" ht="12.75">
      <c r="A13" s="50" t="s">
        <v>261</v>
      </c>
      <c r="B13" s="50" t="s">
        <v>505</v>
      </c>
      <c r="C13" s="22">
        <v>28855.79</v>
      </c>
      <c r="D13" s="22">
        <v>30321.51</v>
      </c>
      <c r="E13" s="22">
        <v>32910.47</v>
      </c>
      <c r="F13" s="71">
        <v>31055.21</v>
      </c>
      <c r="G13" s="26">
        <v>33000</v>
      </c>
      <c r="H13" s="26">
        <v>31895</v>
      </c>
      <c r="I13" s="26">
        <v>34000</v>
      </c>
      <c r="K13" s="2"/>
    </row>
    <row r="14" spans="1:11" ht="12.75">
      <c r="A14" s="50"/>
      <c r="B14" s="50"/>
      <c r="C14" s="22"/>
      <c r="D14" s="22"/>
      <c r="E14" s="22"/>
      <c r="F14" s="26"/>
      <c r="G14" s="71"/>
      <c r="K14" s="2"/>
    </row>
    <row r="15" spans="2:11" ht="12.75">
      <c r="B15" s="73" t="s">
        <v>416</v>
      </c>
      <c r="C15" s="3">
        <f aca="true" t="shared" si="1" ref="C15:G15">SUM(C11:C13)</f>
        <v>28855.79</v>
      </c>
      <c r="D15" s="3">
        <f t="shared" si="1"/>
        <v>35925.509999999995</v>
      </c>
      <c r="E15" s="3">
        <f t="shared" si="1"/>
        <v>32910.47</v>
      </c>
      <c r="F15" s="3">
        <f t="shared" si="1"/>
        <v>31055.21</v>
      </c>
      <c r="G15" s="3">
        <f t="shared" si="1"/>
        <v>33000</v>
      </c>
      <c r="H15" s="3">
        <f>SUM(H11:H13)</f>
        <v>31895</v>
      </c>
      <c r="I15" s="3">
        <f>SUM(I11:I13)</f>
        <v>34000</v>
      </c>
      <c r="K15" s="2"/>
    </row>
    <row r="17" spans="1:11" ht="15">
      <c r="A17" s="47" t="s">
        <v>62</v>
      </c>
      <c r="B17" s="47" t="s">
        <v>502</v>
      </c>
      <c r="C17" s="39">
        <v>2012</v>
      </c>
      <c r="D17" s="39">
        <v>2013</v>
      </c>
      <c r="E17" s="39">
        <v>2014</v>
      </c>
      <c r="F17" s="39">
        <v>2015</v>
      </c>
      <c r="G17" s="56" t="s">
        <v>530</v>
      </c>
      <c r="H17" s="56" t="s">
        <v>547</v>
      </c>
      <c r="I17" s="47" t="s">
        <v>546</v>
      </c>
      <c r="J17" s="69"/>
      <c r="K17" s="69"/>
    </row>
    <row r="18" spans="1:11" ht="15">
      <c r="A18" s="50" t="s">
        <v>47</v>
      </c>
      <c r="B18" s="50" t="s">
        <v>82</v>
      </c>
      <c r="C18" s="26">
        <v>4973.38</v>
      </c>
      <c r="D18" s="22">
        <v>2758.99</v>
      </c>
      <c r="E18" s="22">
        <v>923.3</v>
      </c>
      <c r="F18" s="26">
        <v>152.27</v>
      </c>
      <c r="G18" s="26">
        <v>1500</v>
      </c>
      <c r="H18" s="26">
        <v>84</v>
      </c>
      <c r="I18" s="26">
        <v>1700</v>
      </c>
      <c r="J18" s="69"/>
      <c r="K18" s="2"/>
    </row>
    <row r="19" spans="1:11" ht="15">
      <c r="A19" s="50" t="s">
        <v>199</v>
      </c>
      <c r="B19" s="50" t="s">
        <v>52</v>
      </c>
      <c r="C19" s="26">
        <v>917.5</v>
      </c>
      <c r="D19" s="22">
        <v>3673.38</v>
      </c>
      <c r="E19" s="22">
        <v>2559.34</v>
      </c>
      <c r="F19" s="26">
        <v>267.98</v>
      </c>
      <c r="G19" s="26">
        <v>8000</v>
      </c>
      <c r="H19" s="26">
        <v>196</v>
      </c>
      <c r="I19" s="26">
        <v>8000</v>
      </c>
      <c r="J19" s="69"/>
      <c r="K19" s="2"/>
    </row>
    <row r="20" spans="1:11" ht="15">
      <c r="A20" s="50" t="s">
        <v>84</v>
      </c>
      <c r="B20" s="50" t="s">
        <v>240</v>
      </c>
      <c r="C20" s="26">
        <v>661.36</v>
      </c>
      <c r="D20" s="22">
        <v>475</v>
      </c>
      <c r="E20" s="22">
        <v>1024.29</v>
      </c>
      <c r="F20" s="26">
        <v>721.5</v>
      </c>
      <c r="G20" s="26">
        <v>2500</v>
      </c>
      <c r="H20" s="26">
        <v>750</v>
      </c>
      <c r="I20" s="26">
        <v>2500</v>
      </c>
      <c r="J20" s="69"/>
      <c r="K20" s="2"/>
    </row>
    <row r="21" spans="1:11" ht="15">
      <c r="A21" s="50" t="s">
        <v>216</v>
      </c>
      <c r="B21" s="50" t="s">
        <v>142</v>
      </c>
      <c r="C21" s="26"/>
      <c r="D21" s="22">
        <v>1240.34</v>
      </c>
      <c r="E21" s="22">
        <v>2136.89</v>
      </c>
      <c r="F21" s="26">
        <v>2734.16</v>
      </c>
      <c r="G21" s="26">
        <v>10000</v>
      </c>
      <c r="H21" s="26">
        <v>1551</v>
      </c>
      <c r="I21" s="26">
        <v>10000</v>
      </c>
      <c r="J21" s="69"/>
      <c r="K21" s="2"/>
    </row>
    <row r="22" spans="1:11" ht="15">
      <c r="A22" s="50"/>
      <c r="B22" s="50"/>
      <c r="C22" s="26"/>
      <c r="D22" s="22"/>
      <c r="E22" s="22"/>
      <c r="F22" s="26"/>
      <c r="G22" s="69"/>
      <c r="J22" s="69"/>
      <c r="K22" s="2"/>
    </row>
    <row r="23" spans="1:11" ht="15">
      <c r="A23" s="7"/>
      <c r="B23" s="73" t="s">
        <v>512</v>
      </c>
      <c r="C23" s="28">
        <f aca="true" t="shared" si="2" ref="C23:G23">SUM(C18:C21)</f>
        <v>6552.24</v>
      </c>
      <c r="D23" s="3">
        <f t="shared" si="2"/>
        <v>8147.71</v>
      </c>
      <c r="E23" s="3">
        <f t="shared" si="2"/>
        <v>6643.82</v>
      </c>
      <c r="F23" s="3">
        <f t="shared" si="2"/>
        <v>3875.91</v>
      </c>
      <c r="G23" s="3">
        <f t="shared" si="2"/>
        <v>22000</v>
      </c>
      <c r="H23" s="3">
        <f>SUM(H18:H21)</f>
        <v>2581</v>
      </c>
      <c r="I23" s="3">
        <f>SUM(I18:I21)</f>
        <v>22200</v>
      </c>
      <c r="J23" s="69"/>
      <c r="K23" s="2"/>
    </row>
  </sheetData>
  <printOptions gridLines="1"/>
  <pageMargins left="0.5" right="0.5" top="1.5" bottom="1" header="1" footer="0.5"/>
  <pageSetup fitToHeight="1" fitToWidth="1" horizontalDpi="600" verticalDpi="600" orientation="landscape"/>
  <headerFooter>
    <oddHeader>&amp;C&amp;"Times New Roman,Bold"&amp;12&amp;K000000Tax Collection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="150" zoomScaleNormal="150" workbookViewId="0" topLeftCell="A1">
      <selection activeCell="H28" sqref="H28"/>
    </sheetView>
  </sheetViews>
  <sheetFormatPr defaultColWidth="8.25390625" defaultRowHeight="12.75"/>
  <cols>
    <col min="1" max="1" width="8.25390625" style="2" customWidth="1"/>
    <col min="2" max="2" width="16.375" style="2" bestFit="1" customWidth="1"/>
    <col min="3" max="3" width="9.125" style="2" customWidth="1"/>
    <col min="4" max="5" width="8.75390625" style="2" customWidth="1"/>
    <col min="6" max="6" width="8.75390625" style="2" bestFit="1" customWidth="1"/>
    <col min="7" max="7" width="10.00390625" style="26" bestFit="1" customWidth="1"/>
    <col min="8" max="9" width="11.125" style="26" customWidth="1"/>
    <col min="10" max="11" width="8.25390625" style="69" customWidth="1"/>
    <col min="12" max="16384" width="8.25390625" style="2" customWidth="1"/>
  </cols>
  <sheetData>
    <row r="1" spans="1:9" ht="12.75">
      <c r="A1" s="47" t="s">
        <v>37</v>
      </c>
      <c r="B1" s="47" t="s">
        <v>99</v>
      </c>
      <c r="C1" s="39">
        <v>2012</v>
      </c>
      <c r="D1" s="39">
        <v>2013</v>
      </c>
      <c r="E1" s="39">
        <v>2014</v>
      </c>
      <c r="F1" s="39">
        <v>2015</v>
      </c>
      <c r="G1" s="56" t="s">
        <v>530</v>
      </c>
      <c r="H1" s="56" t="s">
        <v>547</v>
      </c>
      <c r="I1" s="47" t="s">
        <v>546</v>
      </c>
    </row>
    <row r="2" spans="1:11" ht="12.75">
      <c r="A2" s="50" t="s">
        <v>171</v>
      </c>
      <c r="B2" s="50" t="s">
        <v>82</v>
      </c>
      <c r="C2" s="26">
        <v>6080</v>
      </c>
      <c r="D2" s="22">
        <v>1797.02</v>
      </c>
      <c r="E2" s="22">
        <v>1820.27</v>
      </c>
      <c r="F2" s="26">
        <v>2049.32</v>
      </c>
      <c r="G2" s="26">
        <v>5000</v>
      </c>
      <c r="H2" s="26">
        <v>11183.22</v>
      </c>
      <c r="I2" s="26">
        <v>15000</v>
      </c>
      <c r="K2" s="2"/>
    </row>
    <row r="3" spans="1:11" ht="12.75">
      <c r="A3" s="50" t="s">
        <v>303</v>
      </c>
      <c r="B3" s="50" t="s">
        <v>177</v>
      </c>
      <c r="C3" s="26">
        <v>14099</v>
      </c>
      <c r="D3" s="22">
        <v>16142.97</v>
      </c>
      <c r="E3" s="22">
        <v>19421.42</v>
      </c>
      <c r="F3" s="26">
        <v>17360.52</v>
      </c>
      <c r="G3" s="26">
        <v>20000</v>
      </c>
      <c r="H3" s="26">
        <v>15284.96</v>
      </c>
      <c r="I3" s="26">
        <v>20000</v>
      </c>
      <c r="K3" s="2"/>
    </row>
    <row r="4" spans="1:11" ht="12.75">
      <c r="A4" s="50" t="s">
        <v>296</v>
      </c>
      <c r="B4" s="50" t="s">
        <v>184</v>
      </c>
      <c r="C4" s="26">
        <v>3164</v>
      </c>
      <c r="D4" s="22">
        <v>2203.06</v>
      </c>
      <c r="E4" s="22">
        <v>4377.08</v>
      </c>
      <c r="F4" s="26">
        <v>2417.23</v>
      </c>
      <c r="G4" s="26">
        <v>4000</v>
      </c>
      <c r="H4" s="26">
        <v>1653.76</v>
      </c>
      <c r="I4" s="26">
        <v>3500</v>
      </c>
      <c r="K4" s="2"/>
    </row>
    <row r="5" spans="1:11" ht="12.75">
      <c r="A5" s="50" t="s">
        <v>359</v>
      </c>
      <c r="B5" s="50" t="s">
        <v>304</v>
      </c>
      <c r="C5" s="26">
        <v>860</v>
      </c>
      <c r="D5" s="22">
        <v>811</v>
      </c>
      <c r="E5" s="22">
        <v>800</v>
      </c>
      <c r="F5" s="26">
        <v>600</v>
      </c>
      <c r="G5" s="26">
        <v>700</v>
      </c>
      <c r="H5" s="26">
        <v>600</v>
      </c>
      <c r="I5" s="26">
        <v>600</v>
      </c>
      <c r="K5" s="2"/>
    </row>
    <row r="6" spans="1:11" ht="12.75">
      <c r="A6" s="50" t="s">
        <v>360</v>
      </c>
      <c r="B6" s="50" t="s">
        <v>387</v>
      </c>
      <c r="C6" s="26">
        <v>3184</v>
      </c>
      <c r="D6" s="22">
        <v>2831.19</v>
      </c>
      <c r="E6" s="22">
        <v>3275.97</v>
      </c>
      <c r="F6" s="26">
        <v>2048.51</v>
      </c>
      <c r="G6" s="26">
        <v>4000</v>
      </c>
      <c r="H6" s="26">
        <v>2736.75</v>
      </c>
      <c r="I6" s="26">
        <v>3200</v>
      </c>
      <c r="K6" s="2"/>
    </row>
    <row r="7" spans="1:11" ht="12.75">
      <c r="A7" s="50" t="s">
        <v>73</v>
      </c>
      <c r="B7" s="50" t="s">
        <v>207</v>
      </c>
      <c r="C7" s="26">
        <v>35781</v>
      </c>
      <c r="D7" s="22">
        <v>32989.58</v>
      </c>
      <c r="E7" s="22">
        <v>44977.47</v>
      </c>
      <c r="F7" s="71">
        <v>49360.49</v>
      </c>
      <c r="G7" s="26">
        <v>71000</v>
      </c>
      <c r="H7" s="26">
        <v>69787.95</v>
      </c>
      <c r="I7" s="26">
        <v>63000</v>
      </c>
      <c r="K7" s="2"/>
    </row>
    <row r="8" spans="1:11" ht="12.75">
      <c r="A8" s="50" t="s">
        <v>44</v>
      </c>
      <c r="B8" s="50" t="s">
        <v>386</v>
      </c>
      <c r="C8" s="26">
        <v>3169</v>
      </c>
      <c r="D8" s="22">
        <v>12644</v>
      </c>
      <c r="E8" s="22">
        <v>6709.5</v>
      </c>
      <c r="F8" s="26">
        <v>11617.6</v>
      </c>
      <c r="G8" s="26">
        <v>10000</v>
      </c>
      <c r="H8" s="26">
        <v>8136.6</v>
      </c>
      <c r="I8" s="26">
        <v>12000</v>
      </c>
      <c r="K8" s="2"/>
    </row>
    <row r="9" spans="1:11" ht="12.75">
      <c r="A9" s="50" t="s">
        <v>362</v>
      </c>
      <c r="B9" s="50" t="s">
        <v>385</v>
      </c>
      <c r="C9" s="26">
        <v>3500</v>
      </c>
      <c r="D9" s="22">
        <v>3000</v>
      </c>
      <c r="E9" s="22">
        <v>7146</v>
      </c>
      <c r="F9" s="26">
        <v>4410.5</v>
      </c>
      <c r="G9" s="26">
        <v>6000</v>
      </c>
      <c r="H9" s="26">
        <v>4897</v>
      </c>
      <c r="I9" s="26">
        <v>6000</v>
      </c>
      <c r="K9" s="2"/>
    </row>
    <row r="10" spans="1:11" ht="12.75">
      <c r="A10" s="50" t="s">
        <v>365</v>
      </c>
      <c r="B10" s="50" t="s">
        <v>473</v>
      </c>
      <c r="C10" s="26">
        <v>7500</v>
      </c>
      <c r="D10" s="22">
        <v>8600</v>
      </c>
      <c r="E10" s="22">
        <v>8200</v>
      </c>
      <c r="F10" s="26">
        <v>7150</v>
      </c>
      <c r="G10" s="26">
        <v>8000</v>
      </c>
      <c r="H10" s="26">
        <v>8150</v>
      </c>
      <c r="I10" s="26">
        <v>8500</v>
      </c>
      <c r="K10" s="2"/>
    </row>
    <row r="11" spans="1:11" ht="12.75">
      <c r="A11" s="50"/>
      <c r="B11" s="50"/>
      <c r="C11" s="26"/>
      <c r="D11" s="22"/>
      <c r="E11" s="22"/>
      <c r="F11" s="26"/>
      <c r="G11" s="69"/>
      <c r="K11" s="2"/>
    </row>
    <row r="12" spans="1:11" ht="15" customHeight="1">
      <c r="A12" s="7"/>
      <c r="B12" s="73" t="s">
        <v>417</v>
      </c>
      <c r="C12" s="28">
        <f aca="true" t="shared" si="0" ref="C12:G12">SUM(C2:C10)</f>
        <v>77337</v>
      </c>
      <c r="D12" s="3">
        <f t="shared" si="0"/>
        <v>81018.82</v>
      </c>
      <c r="E12" s="3">
        <f t="shared" si="0"/>
        <v>96727.70999999999</v>
      </c>
      <c r="F12" s="3">
        <f t="shared" si="0"/>
        <v>97014.17000000001</v>
      </c>
      <c r="G12" s="3">
        <f t="shared" si="0"/>
        <v>128700</v>
      </c>
      <c r="H12" s="3">
        <f>SUM(H2:H11)</f>
        <v>122430.24</v>
      </c>
      <c r="I12" s="3">
        <f>SUM(I2:I10)</f>
        <v>131800</v>
      </c>
      <c r="K12" s="2"/>
    </row>
    <row r="13" spans="3:12" ht="12.75">
      <c r="C13" s="1"/>
      <c r="G13" s="69"/>
      <c r="L13" s="69"/>
    </row>
    <row r="14" spans="1:11" ht="12.75">
      <c r="A14" s="47" t="s">
        <v>37</v>
      </c>
      <c r="B14" s="47" t="s">
        <v>463</v>
      </c>
      <c r="C14" s="39">
        <v>2012</v>
      </c>
      <c r="D14" s="39">
        <v>2013</v>
      </c>
      <c r="E14" s="39">
        <v>2014</v>
      </c>
      <c r="F14" s="39">
        <v>2015</v>
      </c>
      <c r="G14" s="56" t="s">
        <v>530</v>
      </c>
      <c r="H14" s="56" t="s">
        <v>547</v>
      </c>
      <c r="I14" s="47" t="s">
        <v>546</v>
      </c>
      <c r="J14" s="2"/>
      <c r="K14" s="2"/>
    </row>
    <row r="15" spans="1:11" ht="12.75">
      <c r="A15" s="50" t="s">
        <v>215</v>
      </c>
      <c r="B15" s="50" t="s">
        <v>82</v>
      </c>
      <c r="C15" s="26">
        <v>4758.16</v>
      </c>
      <c r="D15" s="26">
        <v>6937.44</v>
      </c>
      <c r="E15" s="26">
        <v>2768.26</v>
      </c>
      <c r="F15" s="26">
        <v>3632.66</v>
      </c>
      <c r="G15" s="26">
        <v>4000</v>
      </c>
      <c r="H15" s="26">
        <v>3767.29</v>
      </c>
      <c r="I15" s="26">
        <v>4000</v>
      </c>
      <c r="J15" s="2"/>
      <c r="K15" s="2"/>
    </row>
    <row r="16" spans="1:11" ht="12.75">
      <c r="A16" s="50" t="s">
        <v>155</v>
      </c>
      <c r="B16" s="50" t="s">
        <v>177</v>
      </c>
      <c r="C16" s="26">
        <v>1248.68</v>
      </c>
      <c r="D16" s="26">
        <v>1791.96</v>
      </c>
      <c r="E16" s="26">
        <v>1873.17</v>
      </c>
      <c r="F16" s="26">
        <v>1746.15</v>
      </c>
      <c r="G16" s="26">
        <v>1900</v>
      </c>
      <c r="H16" s="26">
        <v>2022.15</v>
      </c>
      <c r="I16" s="26">
        <v>2100</v>
      </c>
      <c r="J16" s="2"/>
      <c r="K16" s="2"/>
    </row>
    <row r="17" spans="1:11" ht="12.75">
      <c r="A17" s="50" t="s">
        <v>34</v>
      </c>
      <c r="B17" s="50" t="s">
        <v>521</v>
      </c>
      <c r="C17" s="26">
        <v>1320.5</v>
      </c>
      <c r="D17" s="26">
        <v>1300.5</v>
      </c>
      <c r="E17" s="26">
        <v>1480.5</v>
      </c>
      <c r="F17" s="26">
        <v>1505.5</v>
      </c>
      <c r="G17" s="26">
        <v>1700</v>
      </c>
      <c r="H17" s="26">
        <v>1505.5</v>
      </c>
      <c r="I17" s="26">
        <v>1700</v>
      </c>
      <c r="J17" s="2"/>
      <c r="K17" s="2"/>
    </row>
    <row r="18" spans="1:11" ht="12.75">
      <c r="A18" s="50" t="s">
        <v>194</v>
      </c>
      <c r="B18" s="72" t="s">
        <v>90</v>
      </c>
      <c r="C18" s="71">
        <v>3202.5</v>
      </c>
      <c r="D18" s="71">
        <v>6371.5</v>
      </c>
      <c r="E18" s="71">
        <v>5558.09</v>
      </c>
      <c r="F18" s="26">
        <v>16845.4</v>
      </c>
      <c r="G18" s="26">
        <v>8000</v>
      </c>
      <c r="H18" s="26">
        <v>5763</v>
      </c>
      <c r="I18" s="26">
        <v>10000</v>
      </c>
      <c r="J18" s="2"/>
      <c r="K18" s="2"/>
    </row>
    <row r="19" spans="1:11" ht="12.75">
      <c r="A19" s="50" t="s">
        <v>206</v>
      </c>
      <c r="B19" s="50" t="s">
        <v>207</v>
      </c>
      <c r="C19" s="26">
        <v>5933</v>
      </c>
      <c r="D19" s="26">
        <v>8514</v>
      </c>
      <c r="E19" s="26">
        <v>5337</v>
      </c>
      <c r="F19" s="26">
        <v>6582</v>
      </c>
      <c r="G19" s="26">
        <v>9000</v>
      </c>
      <c r="H19" s="26">
        <v>6245.08</v>
      </c>
      <c r="I19" s="26">
        <v>6500</v>
      </c>
      <c r="J19" s="2"/>
      <c r="K19" s="2"/>
    </row>
    <row r="20" spans="1:11" ht="12.75">
      <c r="A20" s="50" t="s">
        <v>396</v>
      </c>
      <c r="B20" s="72" t="s">
        <v>239</v>
      </c>
      <c r="C20" s="26">
        <v>11523</v>
      </c>
      <c r="D20" s="26">
        <v>490</v>
      </c>
      <c r="E20" s="26">
        <v>0</v>
      </c>
      <c r="F20" s="26">
        <v>0</v>
      </c>
      <c r="G20" s="26">
        <v>2000</v>
      </c>
      <c r="H20" s="26">
        <v>0</v>
      </c>
      <c r="J20" s="2"/>
      <c r="K20" s="2"/>
    </row>
    <row r="21" spans="1:11" ht="12.75">
      <c r="A21" s="55"/>
      <c r="B21" s="69"/>
      <c r="C21" s="71"/>
      <c r="D21" s="26"/>
      <c r="E21" s="26"/>
      <c r="F21" s="26"/>
      <c r="G21" s="2"/>
      <c r="J21" s="2"/>
      <c r="K21" s="2"/>
    </row>
    <row r="22" spans="1:11" ht="12.75">
      <c r="A22" s="7"/>
      <c r="B22" s="115" t="s">
        <v>422</v>
      </c>
      <c r="C22" s="28">
        <f aca="true" t="shared" si="1" ref="C22:I22">SUM(C15:C20)</f>
        <v>27985.84</v>
      </c>
      <c r="D22" s="28">
        <f t="shared" si="1"/>
        <v>25405.4</v>
      </c>
      <c r="E22" s="28">
        <f t="shared" si="1"/>
        <v>17017.02</v>
      </c>
      <c r="F22" s="28">
        <f t="shared" si="1"/>
        <v>30311.71</v>
      </c>
      <c r="G22" s="28">
        <f t="shared" si="1"/>
        <v>26600</v>
      </c>
      <c r="H22" s="28">
        <f t="shared" si="1"/>
        <v>19303.02</v>
      </c>
      <c r="I22" s="28">
        <f t="shared" si="1"/>
        <v>24300</v>
      </c>
      <c r="J22" s="2"/>
      <c r="K22" s="2"/>
    </row>
  </sheetData>
  <printOptions gridLines="1"/>
  <pageMargins left="0.5" right="0.5" top="1.5" bottom="1" header="1" footer="0.5"/>
  <pageSetup fitToHeight="1" fitToWidth="1" horizontalDpi="600" verticalDpi="600" orientation="landscape"/>
  <headerFooter>
    <oddHeader>&amp;C&amp;"Times New Roman,Bold"&amp;12&amp;K000000Buildings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zoomScale="150" zoomScaleNormal="150" zoomScalePageLayoutView="150" workbookViewId="0" topLeftCell="A1">
      <selection activeCell="G26" sqref="G26"/>
    </sheetView>
  </sheetViews>
  <sheetFormatPr defaultColWidth="10.875" defaultRowHeight="12.75"/>
  <cols>
    <col min="1" max="1" width="6.75390625" style="2" bestFit="1" customWidth="1"/>
    <col min="2" max="2" width="20.125" style="62" bestFit="1" customWidth="1"/>
    <col min="3" max="3" width="9.625" style="2" customWidth="1"/>
    <col min="4" max="5" width="8.75390625" style="2" customWidth="1"/>
    <col min="6" max="6" width="10.875" style="2" customWidth="1"/>
    <col min="7" max="9" width="10.875" style="26" customWidth="1"/>
    <col min="10" max="10" width="7.00390625" style="5" bestFit="1" customWidth="1"/>
    <col min="11" max="11" width="7.75390625" style="5" bestFit="1" customWidth="1"/>
    <col min="12" max="16384" width="10.875" style="2" customWidth="1"/>
  </cols>
  <sheetData>
    <row r="1" spans="1:9" ht="12.75">
      <c r="A1" s="56" t="s">
        <v>37</v>
      </c>
      <c r="B1" s="56" t="s">
        <v>238</v>
      </c>
      <c r="C1" s="172">
        <v>2012</v>
      </c>
      <c r="D1" s="172">
        <v>2013</v>
      </c>
      <c r="E1" s="172">
        <v>2014</v>
      </c>
      <c r="F1" s="172">
        <v>2015</v>
      </c>
      <c r="G1" s="56" t="s">
        <v>530</v>
      </c>
      <c r="H1" s="56" t="s">
        <v>547</v>
      </c>
      <c r="I1" s="56" t="s">
        <v>546</v>
      </c>
    </row>
    <row r="2" spans="1:11" ht="12.75">
      <c r="A2" s="96"/>
      <c r="B2" s="198" t="s">
        <v>183</v>
      </c>
      <c r="C2" s="131"/>
      <c r="D2" s="124"/>
      <c r="E2" s="124"/>
      <c r="F2" s="68"/>
      <c r="G2" s="188"/>
      <c r="H2" s="68"/>
      <c r="I2" s="68"/>
      <c r="K2" s="2"/>
    </row>
    <row r="3" spans="1:11" ht="12.75">
      <c r="A3" s="96" t="s">
        <v>210</v>
      </c>
      <c r="B3" s="199" t="s">
        <v>211</v>
      </c>
      <c r="C3" s="131">
        <v>2800</v>
      </c>
      <c r="D3" s="200">
        <v>2800</v>
      </c>
      <c r="E3" s="200">
        <v>2800</v>
      </c>
      <c r="F3" s="196">
        <v>2800</v>
      </c>
      <c r="G3" s="68">
        <v>2800</v>
      </c>
      <c r="H3" s="68">
        <v>2800</v>
      </c>
      <c r="I3" s="68">
        <v>2800</v>
      </c>
      <c r="K3" s="2"/>
    </row>
    <row r="4" spans="1:11" ht="12.75">
      <c r="A4" s="96" t="s">
        <v>170</v>
      </c>
      <c r="B4" s="199" t="s">
        <v>142</v>
      </c>
      <c r="C4" s="131">
        <v>1200</v>
      </c>
      <c r="D4" s="200">
        <v>1200</v>
      </c>
      <c r="E4" s="200">
        <v>1200</v>
      </c>
      <c r="F4" s="196">
        <v>1200</v>
      </c>
      <c r="G4" s="68">
        <v>1200</v>
      </c>
      <c r="H4" s="68">
        <v>1200</v>
      </c>
      <c r="I4" s="68">
        <v>1200</v>
      </c>
      <c r="K4" s="2"/>
    </row>
    <row r="5" spans="1:11" ht="12.75">
      <c r="A5" s="96"/>
      <c r="B5" s="198" t="s">
        <v>69</v>
      </c>
      <c r="C5" s="131"/>
      <c r="D5" s="200"/>
      <c r="E5" s="200"/>
      <c r="F5" s="86"/>
      <c r="G5" s="68"/>
      <c r="H5" s="68"/>
      <c r="I5" s="68"/>
      <c r="K5" s="2"/>
    </row>
    <row r="6" spans="1:11" ht="12.75">
      <c r="A6" s="96" t="s">
        <v>196</v>
      </c>
      <c r="B6" s="199" t="s">
        <v>211</v>
      </c>
      <c r="C6" s="131">
        <v>28000</v>
      </c>
      <c r="D6" s="200">
        <v>28000</v>
      </c>
      <c r="E6" s="200">
        <v>28000</v>
      </c>
      <c r="F6" s="196">
        <v>28000</v>
      </c>
      <c r="G6" s="68">
        <v>28000</v>
      </c>
      <c r="H6" s="68">
        <v>28000</v>
      </c>
      <c r="I6" s="68">
        <v>28000</v>
      </c>
      <c r="K6" s="2"/>
    </row>
    <row r="7" spans="1:11" ht="12.75">
      <c r="A7" s="96" t="s">
        <v>197</v>
      </c>
      <c r="B7" s="199" t="s">
        <v>142</v>
      </c>
      <c r="C7" s="131">
        <v>12600</v>
      </c>
      <c r="D7" s="200">
        <v>12600</v>
      </c>
      <c r="E7" s="200">
        <v>12600</v>
      </c>
      <c r="F7" s="196">
        <v>12600</v>
      </c>
      <c r="G7" s="68">
        <v>12600</v>
      </c>
      <c r="H7" s="68">
        <v>12600</v>
      </c>
      <c r="I7" s="68">
        <v>12600</v>
      </c>
      <c r="K7" s="2"/>
    </row>
    <row r="8" spans="1:11" ht="12.75">
      <c r="A8" s="96" t="s">
        <v>221</v>
      </c>
      <c r="B8" s="199" t="s">
        <v>251</v>
      </c>
      <c r="C8" s="131">
        <v>34829</v>
      </c>
      <c r="D8" s="200">
        <v>37581</v>
      </c>
      <c r="E8" s="200">
        <v>38649</v>
      </c>
      <c r="F8" s="196">
        <v>44792</v>
      </c>
      <c r="G8" s="68">
        <v>38743</v>
      </c>
      <c r="H8" s="68">
        <v>41307</v>
      </c>
      <c r="I8" s="68">
        <v>41307</v>
      </c>
      <c r="K8" s="2"/>
    </row>
    <row r="9" spans="1:11" ht="12.75">
      <c r="A9" s="96" t="s">
        <v>233</v>
      </c>
      <c r="B9" s="199" t="s">
        <v>301</v>
      </c>
      <c r="C9" s="131">
        <v>14059</v>
      </c>
      <c r="D9" s="200">
        <v>13947</v>
      </c>
      <c r="E9" s="200">
        <v>14618</v>
      </c>
      <c r="F9" s="196">
        <v>14770</v>
      </c>
      <c r="G9" s="68">
        <v>16000</v>
      </c>
      <c r="H9" s="68">
        <v>16371</v>
      </c>
      <c r="I9" s="68">
        <v>16371</v>
      </c>
      <c r="K9" s="2"/>
    </row>
    <row r="10" spans="1:11" ht="12.75">
      <c r="A10" s="201" t="s">
        <v>147</v>
      </c>
      <c r="B10" s="199" t="s">
        <v>260</v>
      </c>
      <c r="C10" s="197">
        <v>970.1</v>
      </c>
      <c r="D10" s="197">
        <v>3881.24</v>
      </c>
      <c r="E10" s="197">
        <v>831.22</v>
      </c>
      <c r="F10" s="196">
        <v>368.61</v>
      </c>
      <c r="G10" s="68">
        <v>1500</v>
      </c>
      <c r="H10" s="68">
        <v>237.41</v>
      </c>
      <c r="I10" s="68">
        <v>237</v>
      </c>
      <c r="K10" s="2"/>
    </row>
    <row r="11" spans="1:11" ht="12.75">
      <c r="A11" s="96"/>
      <c r="B11" s="202" t="s">
        <v>8</v>
      </c>
      <c r="C11" s="197"/>
      <c r="D11" s="197"/>
      <c r="E11" s="197"/>
      <c r="F11" s="86"/>
      <c r="G11" s="68"/>
      <c r="H11" s="68"/>
      <c r="I11" s="68"/>
      <c r="K11" s="2"/>
    </row>
    <row r="12" spans="1:11" ht="12.75">
      <c r="A12" s="96" t="s">
        <v>40</v>
      </c>
      <c r="B12" s="199" t="s">
        <v>211</v>
      </c>
      <c r="C12" s="197">
        <v>14000</v>
      </c>
      <c r="D12" s="197">
        <v>14000</v>
      </c>
      <c r="E12" s="197">
        <v>14000</v>
      </c>
      <c r="F12" s="196">
        <v>14000</v>
      </c>
      <c r="G12" s="68">
        <v>14000</v>
      </c>
      <c r="H12" s="68">
        <v>14000</v>
      </c>
      <c r="I12" s="68">
        <v>14000</v>
      </c>
      <c r="K12" s="2"/>
    </row>
    <row r="13" spans="1:11" ht="12.75">
      <c r="A13" s="96" t="s">
        <v>41</v>
      </c>
      <c r="B13" s="199" t="s">
        <v>142</v>
      </c>
      <c r="C13" s="197">
        <v>6200</v>
      </c>
      <c r="D13" s="197">
        <v>6200</v>
      </c>
      <c r="E13" s="197">
        <v>6200</v>
      </c>
      <c r="F13" s="196">
        <v>6200</v>
      </c>
      <c r="G13" s="68">
        <v>6200</v>
      </c>
      <c r="H13" s="68">
        <v>6200</v>
      </c>
      <c r="I13" s="68">
        <v>6200</v>
      </c>
      <c r="K13" s="2"/>
    </row>
    <row r="14" spans="1:24" s="61" customFormat="1" ht="12.75">
      <c r="A14" s="201"/>
      <c r="B14" s="198" t="s">
        <v>381</v>
      </c>
      <c r="C14" s="197">
        <f>SUM(C2:C13)</f>
        <v>114658.1</v>
      </c>
      <c r="D14" s="197">
        <f>SUM(D2:D13)</f>
        <v>120209.24</v>
      </c>
      <c r="E14" s="197">
        <f aca="true" t="shared" si="0" ref="E14:H14">SUM(E2:E13)</f>
        <v>118898.22</v>
      </c>
      <c r="F14" s="197">
        <f t="shared" si="0"/>
        <v>124730.61</v>
      </c>
      <c r="G14" s="197">
        <f t="shared" si="0"/>
        <v>121043</v>
      </c>
      <c r="H14" s="197">
        <f t="shared" si="0"/>
        <v>122715.41</v>
      </c>
      <c r="I14" s="197">
        <f>SUM(I2:I13)</f>
        <v>122715</v>
      </c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61" customFormat="1" ht="12.75">
      <c r="A15" s="201"/>
      <c r="B15" s="203"/>
      <c r="C15" s="197"/>
      <c r="D15" s="197"/>
      <c r="E15" s="197"/>
      <c r="F15" s="197"/>
      <c r="G15" s="197"/>
      <c r="H15" s="197"/>
      <c r="I15" s="197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11" ht="12.75">
      <c r="A16" s="201"/>
      <c r="B16" s="198" t="s">
        <v>379</v>
      </c>
      <c r="C16" s="197"/>
      <c r="D16" s="197"/>
      <c r="E16" s="197"/>
      <c r="F16" s="68"/>
      <c r="G16" s="86"/>
      <c r="H16" s="68"/>
      <c r="I16" s="68"/>
      <c r="K16" s="2"/>
    </row>
    <row r="17" spans="1:11" ht="12.75">
      <c r="A17" s="201" t="s">
        <v>96</v>
      </c>
      <c r="B17" s="204" t="s">
        <v>201</v>
      </c>
      <c r="C17" s="197">
        <v>5136.43</v>
      </c>
      <c r="D17" s="197">
        <v>5719.07</v>
      </c>
      <c r="E17" s="197">
        <v>5370.67</v>
      </c>
      <c r="F17" s="196">
        <v>5016.62</v>
      </c>
      <c r="G17" s="68">
        <v>5719</v>
      </c>
      <c r="H17" s="68">
        <v>5003.66</v>
      </c>
      <c r="I17" s="68">
        <v>5004</v>
      </c>
      <c r="K17" s="2"/>
    </row>
    <row r="18" spans="1:11" ht="12.75">
      <c r="A18" s="201" t="s">
        <v>298</v>
      </c>
      <c r="B18" s="204" t="s">
        <v>133</v>
      </c>
      <c r="C18" s="197">
        <v>53932.5</v>
      </c>
      <c r="D18" s="197">
        <v>60050.2</v>
      </c>
      <c r="E18" s="197">
        <v>56382</v>
      </c>
      <c r="F18" s="196">
        <v>52674.49</v>
      </c>
      <c r="G18" s="68">
        <v>60050</v>
      </c>
      <c r="H18" s="68">
        <v>52538.46</v>
      </c>
      <c r="I18" s="68">
        <v>52538</v>
      </c>
      <c r="K18" s="2"/>
    </row>
    <row r="19" spans="1:11" ht="12.75">
      <c r="A19" s="201" t="s">
        <v>299</v>
      </c>
      <c r="B19" s="204" t="s">
        <v>241</v>
      </c>
      <c r="C19" s="197">
        <v>26538.22</v>
      </c>
      <c r="D19" s="197">
        <v>29548.51</v>
      </c>
      <c r="E19" s="197">
        <v>27748.44</v>
      </c>
      <c r="F19" s="196">
        <v>25919.19</v>
      </c>
      <c r="G19" s="68">
        <v>29549</v>
      </c>
      <c r="H19" s="68">
        <v>25852.26</v>
      </c>
      <c r="I19" s="68">
        <v>25852</v>
      </c>
      <c r="K19" s="2"/>
    </row>
    <row r="20" spans="1:11" ht="12.75">
      <c r="A20" s="205"/>
      <c r="B20" s="206" t="s">
        <v>380</v>
      </c>
      <c r="C20" s="197">
        <f aca="true" t="shared" si="1" ref="C20:I20">SUM(C17:C19)</f>
        <v>85607.15</v>
      </c>
      <c r="D20" s="197">
        <f t="shared" si="1"/>
        <v>95317.77999999998</v>
      </c>
      <c r="E20" s="197">
        <f t="shared" si="1"/>
        <v>89501.11</v>
      </c>
      <c r="F20" s="197">
        <f t="shared" si="1"/>
        <v>83610.3</v>
      </c>
      <c r="G20" s="197">
        <f t="shared" si="1"/>
        <v>95318</v>
      </c>
      <c r="H20" s="197">
        <f t="shared" si="1"/>
        <v>83394.37999999999</v>
      </c>
      <c r="I20" s="197">
        <f t="shared" si="1"/>
        <v>83394</v>
      </c>
      <c r="K20" s="2"/>
    </row>
    <row r="21" spans="1:11" ht="12.75">
      <c r="A21" s="205"/>
      <c r="B21" s="207"/>
      <c r="C21" s="197"/>
      <c r="D21" s="197"/>
      <c r="E21" s="197"/>
      <c r="F21" s="197"/>
      <c r="G21" s="86"/>
      <c r="H21" s="68"/>
      <c r="I21" s="68"/>
      <c r="K21" s="2"/>
    </row>
    <row r="22" spans="1:11" ht="12.75">
      <c r="A22" s="124"/>
      <c r="B22" s="198" t="s">
        <v>388</v>
      </c>
      <c r="C22" s="124"/>
      <c r="D22" s="124"/>
      <c r="E22" s="124"/>
      <c r="F22" s="68"/>
      <c r="G22" s="86"/>
      <c r="H22" s="68"/>
      <c r="I22" s="68"/>
      <c r="K22" s="2"/>
    </row>
    <row r="23" spans="1:11" ht="12.75">
      <c r="A23" s="124" t="s">
        <v>210</v>
      </c>
      <c r="B23" s="204" t="s">
        <v>507</v>
      </c>
      <c r="C23" s="90">
        <v>9706</v>
      </c>
      <c r="D23" s="90">
        <v>9593</v>
      </c>
      <c r="E23" s="90">
        <v>9534</v>
      </c>
      <c r="F23" s="86">
        <v>9788</v>
      </c>
      <c r="G23" s="68">
        <v>9598</v>
      </c>
      <c r="H23" s="68">
        <v>9598</v>
      </c>
      <c r="I23" s="68">
        <v>9902</v>
      </c>
      <c r="K23" s="2"/>
    </row>
    <row r="24" spans="1:11" ht="12.75">
      <c r="A24" s="124" t="s">
        <v>196</v>
      </c>
      <c r="B24" s="204" t="s">
        <v>389</v>
      </c>
      <c r="C24" s="90">
        <v>101918</v>
      </c>
      <c r="D24" s="90">
        <v>100729</v>
      </c>
      <c r="E24" s="90">
        <v>100111</v>
      </c>
      <c r="F24" s="86">
        <v>102777</v>
      </c>
      <c r="G24" s="68">
        <v>100783</v>
      </c>
      <c r="H24" s="68">
        <v>100783</v>
      </c>
      <c r="I24" s="68">
        <v>103966</v>
      </c>
      <c r="K24" s="2"/>
    </row>
    <row r="25" spans="1:11" ht="12.75">
      <c r="A25" s="124" t="s">
        <v>40</v>
      </c>
      <c r="B25" s="204" t="s">
        <v>390</v>
      </c>
      <c r="C25" s="90">
        <v>50150</v>
      </c>
      <c r="D25" s="90">
        <v>49565</v>
      </c>
      <c r="E25" s="90">
        <v>49261</v>
      </c>
      <c r="F25" s="86">
        <v>50573</v>
      </c>
      <c r="G25" s="68">
        <v>49592</v>
      </c>
      <c r="H25" s="68">
        <v>49592</v>
      </c>
      <c r="I25" s="68">
        <v>51158</v>
      </c>
      <c r="K25" s="2"/>
    </row>
    <row r="26" spans="1:11" ht="12.75">
      <c r="A26" s="124"/>
      <c r="B26" s="206" t="s">
        <v>391</v>
      </c>
      <c r="C26" s="68">
        <f>C23+C25+C24</f>
        <v>161774</v>
      </c>
      <c r="D26" s="68">
        <f>D23+D25+D24</f>
        <v>159887</v>
      </c>
      <c r="E26" s="68">
        <f aca="true" t="shared" si="2" ref="E26:G26">E23+E25+E24</f>
        <v>158906</v>
      </c>
      <c r="F26" s="68">
        <f t="shared" si="2"/>
        <v>163138</v>
      </c>
      <c r="G26" s="68">
        <f t="shared" si="2"/>
        <v>159973</v>
      </c>
      <c r="H26" s="68">
        <f>H23+H25+H24</f>
        <v>159973</v>
      </c>
      <c r="I26" s="68">
        <f>I23+I25+I24</f>
        <v>165026</v>
      </c>
      <c r="K26" s="2"/>
    </row>
    <row r="27" spans="1:11" ht="12.75">
      <c r="A27" s="124"/>
      <c r="B27" s="206"/>
      <c r="C27" s="68"/>
      <c r="D27" s="68"/>
      <c r="E27" s="68"/>
      <c r="F27" s="68"/>
      <c r="G27" s="86"/>
      <c r="H27" s="68"/>
      <c r="I27" s="68"/>
      <c r="K27" s="2"/>
    </row>
    <row r="28" spans="1:11" ht="12.75">
      <c r="A28" s="124"/>
      <c r="B28" s="206" t="s">
        <v>392</v>
      </c>
      <c r="C28" s="68">
        <f aca="true" t="shared" si="3" ref="C28:G28">C26+C20+C14</f>
        <v>362039.25</v>
      </c>
      <c r="D28" s="68">
        <f t="shared" si="3"/>
        <v>375414.01999999996</v>
      </c>
      <c r="E28" s="68">
        <f t="shared" si="3"/>
        <v>367305.32999999996</v>
      </c>
      <c r="F28" s="68">
        <f t="shared" si="3"/>
        <v>371478.91</v>
      </c>
      <c r="G28" s="68">
        <f t="shared" si="3"/>
        <v>376334</v>
      </c>
      <c r="H28" s="68">
        <f>H26+H20+H14</f>
        <v>366082.79000000004</v>
      </c>
      <c r="I28" s="68">
        <f>I26+I20+I14</f>
        <v>371135</v>
      </c>
      <c r="K28" s="2"/>
    </row>
    <row r="29" spans="6:11" ht="12.75">
      <c r="F29" s="26"/>
      <c r="G29" s="5"/>
      <c r="K29" s="2"/>
    </row>
  </sheetData>
  <printOptions gridLines="1"/>
  <pageMargins left="0.25" right="0.25" top="1.5" bottom="1" header="1" footer="0.5"/>
  <pageSetup horizontalDpi="600" verticalDpi="600" orientation="landscape"/>
  <headerFooter>
    <oddHeader>&amp;C&amp;"Times New Roman,Bold"&amp;12&amp;K000000Emergency Services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150" zoomScaleNormal="150" workbookViewId="0" topLeftCell="A1">
      <selection activeCell="E12" sqref="E12"/>
    </sheetView>
  </sheetViews>
  <sheetFormatPr defaultColWidth="11.875" defaultRowHeight="12.75"/>
  <cols>
    <col min="1" max="1" width="6.875" style="5" bestFit="1" customWidth="1"/>
    <col min="2" max="2" width="18.375" style="5" bestFit="1" customWidth="1"/>
    <col min="3" max="4" width="8.625" style="5" bestFit="1" customWidth="1"/>
    <col min="5" max="5" width="8.625" style="5" customWidth="1"/>
    <col min="6" max="6" width="8.75390625" style="5" bestFit="1" customWidth="1"/>
    <col min="7" max="7" width="11.00390625" style="18" bestFit="1" customWidth="1"/>
    <col min="8" max="9" width="10.625" style="18" customWidth="1"/>
    <col min="12" max="16384" width="11.875" style="5" customWidth="1"/>
  </cols>
  <sheetData>
    <row r="1" spans="1:9" ht="12.75">
      <c r="A1" s="47" t="s">
        <v>37</v>
      </c>
      <c r="B1" s="47" t="s">
        <v>551</v>
      </c>
      <c r="C1" s="39">
        <v>2012</v>
      </c>
      <c r="D1" s="39">
        <v>2013</v>
      </c>
      <c r="E1" s="39">
        <v>2014</v>
      </c>
      <c r="F1" s="39">
        <v>2015</v>
      </c>
      <c r="G1" s="56" t="s">
        <v>530</v>
      </c>
      <c r="H1" s="56" t="s">
        <v>547</v>
      </c>
      <c r="I1" s="47" t="s">
        <v>546</v>
      </c>
    </row>
    <row r="2" spans="1:11" ht="12.75">
      <c r="A2" s="49" t="s">
        <v>128</v>
      </c>
      <c r="B2" s="49" t="s">
        <v>82</v>
      </c>
      <c r="C2" s="18">
        <v>346</v>
      </c>
      <c r="D2" s="17">
        <v>3838</v>
      </c>
      <c r="E2" s="17">
        <v>285.42</v>
      </c>
      <c r="F2" s="26">
        <v>382.3</v>
      </c>
      <c r="G2" s="18">
        <v>750</v>
      </c>
      <c r="H2" s="18">
        <v>3610</v>
      </c>
      <c r="I2" s="18">
        <v>3900</v>
      </c>
      <c r="K2" s="5"/>
    </row>
    <row r="3" spans="1:11" ht="12.75">
      <c r="A3" s="49" t="s">
        <v>328</v>
      </c>
      <c r="B3" s="49" t="s">
        <v>239</v>
      </c>
      <c r="C3" s="18">
        <v>3452.5</v>
      </c>
      <c r="D3" s="17">
        <v>5766.5</v>
      </c>
      <c r="E3" s="17">
        <v>2501.5</v>
      </c>
      <c r="F3" s="26">
        <v>0</v>
      </c>
      <c r="G3" s="18">
        <v>4000</v>
      </c>
      <c r="H3" s="18">
        <v>0</v>
      </c>
      <c r="I3" s="18">
        <v>3000</v>
      </c>
      <c r="K3" s="5"/>
    </row>
    <row r="4" spans="1:11" ht="12.75">
      <c r="A4" s="49" t="s">
        <v>246</v>
      </c>
      <c r="B4" s="49" t="s">
        <v>144</v>
      </c>
      <c r="C4" s="18">
        <v>1010.25</v>
      </c>
      <c r="D4" s="17">
        <v>496.5</v>
      </c>
      <c r="E4" s="17">
        <v>1288.5</v>
      </c>
      <c r="F4" s="26">
        <v>698.5</v>
      </c>
      <c r="G4" s="18">
        <v>1500</v>
      </c>
      <c r="H4" s="18">
        <v>1122</v>
      </c>
      <c r="I4" s="18">
        <v>1500</v>
      </c>
      <c r="K4" s="5"/>
    </row>
    <row r="5" spans="1:11" ht="12.75">
      <c r="A5" s="49" t="s">
        <v>294</v>
      </c>
      <c r="B5" s="49" t="s">
        <v>476</v>
      </c>
      <c r="C5" s="18">
        <v>1889</v>
      </c>
      <c r="D5" s="17">
        <v>1288</v>
      </c>
      <c r="E5" s="17">
        <v>1651.28</v>
      </c>
      <c r="F5" s="26">
        <v>599.54</v>
      </c>
      <c r="G5" s="18">
        <v>2000</v>
      </c>
      <c r="H5" s="18">
        <v>1256.65</v>
      </c>
      <c r="I5" s="18">
        <v>2000</v>
      </c>
      <c r="K5" s="5"/>
    </row>
    <row r="6" spans="1:11" ht="12.75">
      <c r="A6" s="49" t="s">
        <v>157</v>
      </c>
      <c r="B6" s="49" t="s">
        <v>127</v>
      </c>
      <c r="C6" s="18">
        <v>18177.07</v>
      </c>
      <c r="D6" s="17">
        <v>19383.7</v>
      </c>
      <c r="E6" s="17">
        <v>10277.82</v>
      </c>
      <c r="F6" s="26">
        <v>6754.84</v>
      </c>
      <c r="G6" s="18">
        <v>15000</v>
      </c>
      <c r="H6" s="18">
        <v>3510.42</v>
      </c>
      <c r="I6" s="18">
        <v>15000</v>
      </c>
      <c r="K6" s="5"/>
    </row>
    <row r="7" spans="1:11" ht="12.75">
      <c r="A7" s="49" t="s">
        <v>158</v>
      </c>
      <c r="B7" s="49" t="s">
        <v>363</v>
      </c>
      <c r="C7" s="18">
        <v>11703.5</v>
      </c>
      <c r="D7" s="17">
        <v>4441</v>
      </c>
      <c r="E7" s="17">
        <v>9067.8</v>
      </c>
      <c r="F7" s="26">
        <v>11238.6</v>
      </c>
      <c r="G7" s="18">
        <v>10000</v>
      </c>
      <c r="H7" s="18">
        <v>6664</v>
      </c>
      <c r="I7" s="18">
        <v>10000</v>
      </c>
      <c r="K7" s="5"/>
    </row>
    <row r="8" spans="1:11" ht="12.75">
      <c r="A8" s="49" t="s">
        <v>45</v>
      </c>
      <c r="B8" s="49" t="s">
        <v>119</v>
      </c>
      <c r="C8" s="18">
        <v>368</v>
      </c>
      <c r="D8" s="17">
        <v>828</v>
      </c>
      <c r="E8" s="17">
        <v>1080</v>
      </c>
      <c r="F8" s="26">
        <v>600</v>
      </c>
      <c r="G8" s="18">
        <v>900</v>
      </c>
      <c r="H8" s="18">
        <v>608</v>
      </c>
      <c r="I8" s="18">
        <v>900</v>
      </c>
      <c r="K8" s="5"/>
    </row>
    <row r="9" spans="1:11" ht="12.75">
      <c r="A9" s="49" t="s">
        <v>235</v>
      </c>
      <c r="B9" s="49" t="s">
        <v>146</v>
      </c>
      <c r="C9" s="18">
        <v>845</v>
      </c>
      <c r="D9" s="17">
        <v>2235</v>
      </c>
      <c r="E9" s="17">
        <v>275</v>
      </c>
      <c r="F9" s="26">
        <v>275</v>
      </c>
      <c r="G9" s="18">
        <v>1500</v>
      </c>
      <c r="H9" s="18">
        <v>340</v>
      </c>
      <c r="I9" s="18">
        <v>1500</v>
      </c>
      <c r="K9" s="5"/>
    </row>
    <row r="10" spans="1:11" ht="12.75">
      <c r="A10" s="49" t="s">
        <v>103</v>
      </c>
      <c r="B10" s="49" t="s">
        <v>192</v>
      </c>
      <c r="C10" s="18">
        <v>1143.31</v>
      </c>
      <c r="D10" s="17">
        <v>1187.7</v>
      </c>
      <c r="E10" s="17">
        <v>952.73</v>
      </c>
      <c r="F10" s="26">
        <v>0</v>
      </c>
      <c r="G10" s="18">
        <v>400</v>
      </c>
      <c r="H10" s="18">
        <v>0</v>
      </c>
      <c r="I10" s="18">
        <v>400</v>
      </c>
      <c r="K10" s="5"/>
    </row>
    <row r="11" spans="1:11" ht="12.75">
      <c r="A11" s="49"/>
      <c r="B11" s="49"/>
      <c r="C11" s="18"/>
      <c r="D11" s="17"/>
      <c r="E11" s="17"/>
      <c r="F11" s="18"/>
      <c r="G11"/>
      <c r="K11" s="5"/>
    </row>
    <row r="12" spans="1:11" ht="12.75">
      <c r="A12" s="7"/>
      <c r="B12" s="115" t="s">
        <v>553</v>
      </c>
      <c r="C12" s="28">
        <f>SUM(C2:C10)</f>
        <v>38934.63</v>
      </c>
      <c r="D12" s="3">
        <f>SUM(D2:D10)</f>
        <v>39464.399999999994</v>
      </c>
      <c r="E12" s="3">
        <f aca="true" t="shared" si="0" ref="E12:G12">SUM(E2:E10)</f>
        <v>27380.05</v>
      </c>
      <c r="F12" s="3">
        <f t="shared" si="0"/>
        <v>20548.78</v>
      </c>
      <c r="G12" s="3">
        <f t="shared" si="0"/>
        <v>36050</v>
      </c>
      <c r="H12" s="3">
        <f>SUM(H2:H10)</f>
        <v>17111.07</v>
      </c>
      <c r="I12" s="3">
        <f>SUM(I2:I10)</f>
        <v>38200</v>
      </c>
      <c r="K12" s="5"/>
    </row>
  </sheetData>
  <printOptions gridLines="1"/>
  <pageMargins left="0.5" right="0.5" top="1.5" bottom="1" header="1" footer="0.5"/>
  <pageSetup fitToHeight="1" fitToWidth="1" horizontalDpi="600" verticalDpi="600" orientation="landscape"/>
  <headerFooter>
    <oddHeader>&amp;C&amp;"Times New Roman,Bold"&amp;12&amp;K000000Zoning and Building</oddHeader>
    <oddFooter>&amp;C&amp;K000000\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Jeffrey Vey</cp:lastModifiedBy>
  <cp:lastPrinted>2016-11-29T20:37:29Z</cp:lastPrinted>
  <dcterms:created xsi:type="dcterms:W3CDTF">1999-09-09T20:37:22Z</dcterms:created>
  <dcterms:modified xsi:type="dcterms:W3CDTF">2016-11-29T20:38:15Z</dcterms:modified>
  <cp:category/>
  <cp:version/>
  <cp:contentType/>
  <cp:contentStatus/>
</cp:coreProperties>
</file>